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8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Villalaz\Desktop\boletín Café 2017-18\"/>
    </mc:Choice>
  </mc:AlternateContent>
  <bookViews>
    <workbookView xWindow="-120" yWindow="-120" windowWidth="20730" windowHeight="11160" tabRatio="843"/>
  </bookViews>
  <sheets>
    <sheet name="ÍNDICE" sheetId="32" r:id="rId1"/>
    <sheet name="GRÁFICA 1" sheetId="2" r:id="rId2"/>
    <sheet name="GRÁFICA 2" sheetId="5" r:id="rId3"/>
    <sheet name="Cuadro 1" sheetId="4" r:id="rId4"/>
    <sheet name="GRÁFICA 3" sheetId="7" r:id="rId5"/>
    <sheet name="Cuadro 2" sheetId="6" r:id="rId6"/>
    <sheet name="Cuadro 3" sheetId="8" r:id="rId7"/>
    <sheet name="Cuadro 4" sheetId="9" r:id="rId8"/>
    <sheet name="GRÁFICA 4" sheetId="10" r:id="rId9"/>
    <sheet name="Cuadro 5" sheetId="11" r:id="rId10"/>
    <sheet name="GRÁFICA 5" sheetId="13" r:id="rId11"/>
    <sheet name="Cuadro 6" sheetId="12" r:id="rId12"/>
    <sheet name="Cuadro 7" sheetId="14" r:id="rId13"/>
    <sheet name="Cuadro 8" sheetId="15" r:id="rId14"/>
    <sheet name="GRÁFICA 6" sheetId="16" r:id="rId15"/>
    <sheet name="Cuadro 9" sheetId="17" r:id="rId16"/>
    <sheet name="GRÁFICA 7" sheetId="18" r:id="rId17"/>
    <sheet name="Cuadro 10" sheetId="19" r:id="rId18"/>
    <sheet name="cuadro 11" sheetId="26" r:id="rId19"/>
    <sheet name="cuadro 12" sheetId="27" r:id="rId20"/>
    <sheet name="Cuadro 13" sheetId="28" r:id="rId21"/>
    <sheet name="Cuadro 14" sheetId="25" r:id="rId22"/>
    <sheet name="LISTA DE VARIEDADES" sheetId="20" r:id="rId23"/>
    <sheet name="GRÁFICA 8" sheetId="23" r:id="rId24"/>
    <sheet name="Cuadro 15" sheetId="33" r:id="rId25"/>
    <sheet name="cuadro 16" sheetId="30" r:id="rId26"/>
  </sheets>
  <definedNames>
    <definedName name="_xlnm.Print_Area" localSheetId="3">'Cuadro 1'!$A$1:$I$17</definedName>
    <definedName name="_xlnm.Print_Area" localSheetId="17">'Cuadro 10'!$A$1:$E$40</definedName>
    <definedName name="_xlnm.Print_Area" localSheetId="18">'cuadro 11'!$A$1:$E$40</definedName>
    <definedName name="_xlnm.Print_Area" localSheetId="19">'cuadro 12'!$A$1:$C$17</definedName>
    <definedName name="_xlnm.Print_Area" localSheetId="20">'Cuadro 13'!$A$1:$E$18</definedName>
    <definedName name="_xlnm.Print_Area" localSheetId="21">'Cuadro 14'!$A$1:$H$21</definedName>
    <definedName name="_xlnm.Print_Area" localSheetId="24">'Cuadro 15'!$A$1:$I$15</definedName>
    <definedName name="_xlnm.Print_Area" localSheetId="25">'cuadro 16'!$A$1:$C$16</definedName>
    <definedName name="_xlnm.Print_Area" localSheetId="5">'Cuadro 2'!$A$1:$D$16</definedName>
    <definedName name="_xlnm.Print_Area" localSheetId="6">'Cuadro 3'!$A$1:$E$39</definedName>
    <definedName name="_xlnm.Print_Area" localSheetId="7">'Cuadro 4'!$A$1:$H$41</definedName>
    <definedName name="_xlnm.Print_Area" localSheetId="9">'Cuadro 5'!$A$1:$F$20</definedName>
    <definedName name="_xlnm.Print_Area" localSheetId="11">'Cuadro 6'!$A$1:$D$12</definedName>
    <definedName name="_xlnm.Print_Area" localSheetId="12">'Cuadro 7'!$A$1:$K$21</definedName>
    <definedName name="_xlnm.Print_Area" localSheetId="13">'Cuadro 8'!$A$1:$F$41</definedName>
    <definedName name="_xlnm.Print_Area" localSheetId="15">'Cuadro 9'!$A$1:$E$19</definedName>
    <definedName name="_xlnm.Print_Area" localSheetId="1">'GRÁFICA 1'!$A$1:$H$46</definedName>
    <definedName name="_xlnm.Print_Area" localSheetId="2">'GRÁFICA 2'!$A$1:$H$45</definedName>
    <definedName name="_xlnm.Print_Area" localSheetId="4">'GRÁFICA 3'!$A$1:$G$47</definedName>
    <definedName name="_xlnm.Print_Area" localSheetId="8">'GRÁFICA 4'!$A$1:$G$45</definedName>
    <definedName name="_xlnm.Print_Area" localSheetId="10">'GRÁFICA 5'!$A$1:$I$52</definedName>
    <definedName name="_xlnm.Print_Area" localSheetId="14">'GRÁFICA 6'!$A$1:$H$46</definedName>
    <definedName name="_xlnm.Print_Area" localSheetId="16">'GRÁFICA 7'!$A$1:$H$50</definedName>
    <definedName name="_xlnm.Print_Area" localSheetId="23">'GRÁFICA 8'!$A$1:$H$46</definedName>
    <definedName name="_xlnm.Print_Area" localSheetId="0">ÍNDICE!$A$2:$C$32</definedName>
    <definedName name="_xlnm.Print_Area" localSheetId="22">'LISTA DE VARIEDADES'!$A$1:$K$17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8" i="25" l="1"/>
  <c r="C5" i="26" l="1"/>
  <c r="C16" i="26"/>
  <c r="D13" i="17"/>
  <c r="E13" i="17"/>
  <c r="E9" i="17"/>
  <c r="E5" i="17"/>
  <c r="E7" i="17"/>
  <c r="E8" i="17"/>
  <c r="D7" i="17"/>
  <c r="D8" i="17"/>
  <c r="B8" i="17" s="1"/>
  <c r="C7" i="17"/>
  <c r="C8" i="17"/>
  <c r="D6" i="17"/>
  <c r="E6" i="17"/>
  <c r="C6" i="17"/>
  <c r="C5" i="17"/>
  <c r="B16" i="17"/>
  <c r="B14" i="17"/>
  <c r="B12" i="17"/>
  <c r="B11" i="17"/>
  <c r="B10" i="17"/>
  <c r="B7" i="17"/>
  <c r="B6" i="17"/>
  <c r="J17" i="14"/>
  <c r="J15" i="14"/>
  <c r="J14" i="14"/>
  <c r="J13" i="14"/>
  <c r="J12" i="14"/>
  <c r="J11" i="14"/>
  <c r="J9" i="14"/>
  <c r="J8" i="14"/>
  <c r="I10" i="14"/>
  <c r="K17" i="14"/>
  <c r="K15" i="14"/>
  <c r="K14" i="14"/>
  <c r="K13" i="14"/>
  <c r="K12" i="14"/>
  <c r="K11" i="14"/>
  <c r="K9" i="14"/>
  <c r="K8" i="14"/>
  <c r="C10" i="14"/>
  <c r="C7" i="14"/>
  <c r="F16" i="11"/>
  <c r="F12" i="11"/>
  <c r="F14" i="11"/>
  <c r="F11" i="11"/>
  <c r="F10" i="11"/>
  <c r="F8" i="11"/>
  <c r="F7" i="11"/>
  <c r="F6" i="11"/>
  <c r="B14" i="11"/>
  <c r="B6" i="11"/>
  <c r="D5" i="8"/>
  <c r="B5" i="8"/>
  <c r="D15" i="8"/>
  <c r="B15" i="8"/>
  <c r="B26" i="8"/>
  <c r="C26" i="8"/>
  <c r="E9" i="8"/>
  <c r="E5" i="8"/>
  <c r="E4" i="8"/>
  <c r="D13" i="8"/>
  <c r="D12" i="8"/>
  <c r="D11" i="8"/>
  <c r="C9" i="8"/>
  <c r="B9" i="8"/>
  <c r="D6" i="8" l="1"/>
  <c r="D7" i="8"/>
  <c r="D8" i="8"/>
  <c r="C8" i="8"/>
  <c r="C10" i="8"/>
  <c r="C13" i="8"/>
  <c r="C14" i="8"/>
  <c r="C7" i="8"/>
  <c r="C11" i="8"/>
  <c r="C12" i="8"/>
  <c r="E6" i="8"/>
  <c r="E7" i="8"/>
  <c r="E8" i="8"/>
  <c r="E10" i="8"/>
  <c r="E11" i="8"/>
  <c r="E12" i="8"/>
  <c r="E13" i="8"/>
  <c r="E14" i="8"/>
  <c r="C6" i="8"/>
  <c r="B14" i="8"/>
  <c r="B6" i="8"/>
  <c r="B7" i="8"/>
  <c r="B8" i="8"/>
  <c r="B10" i="8"/>
  <c r="B11" i="8"/>
  <c r="B12" i="8"/>
  <c r="B13" i="8"/>
  <c r="B33" i="9"/>
  <c r="F33" i="9" s="1"/>
  <c r="B31" i="9"/>
  <c r="D31" i="9" s="1"/>
  <c r="F30" i="9"/>
  <c r="D30" i="9"/>
  <c r="B30" i="9"/>
  <c r="B29" i="9"/>
  <c r="D29" i="9" s="1"/>
  <c r="B28" i="9"/>
  <c r="E27" i="9"/>
  <c r="C27" i="9"/>
  <c r="F26" i="9"/>
  <c r="D26" i="9"/>
  <c r="F24" i="9"/>
  <c r="D24" i="9"/>
  <c r="D23" i="9"/>
  <c r="F22" i="9"/>
  <c r="D22" i="9"/>
  <c r="F21" i="9"/>
  <c r="D21" i="9"/>
  <c r="F20" i="9"/>
  <c r="D20" i="9"/>
  <c r="F19" i="9"/>
  <c r="D19" i="9"/>
  <c r="F18" i="9"/>
  <c r="D18" i="9"/>
  <c r="F17" i="9"/>
  <c r="D17" i="9"/>
  <c r="E16" i="9"/>
  <c r="C16" i="9"/>
  <c r="D16" i="9" s="1"/>
  <c r="B16" i="9"/>
  <c r="E15" i="9"/>
  <c r="C15" i="9"/>
  <c r="B15" i="9" s="1"/>
  <c r="F15" i="9" s="1"/>
  <c r="E14" i="9"/>
  <c r="C14" i="9"/>
  <c r="B14" i="9"/>
  <c r="E13" i="9"/>
  <c r="F13" i="9" s="1"/>
  <c r="C13" i="9"/>
  <c r="B13" i="9" s="1"/>
  <c r="C12" i="9"/>
  <c r="B12" i="9"/>
  <c r="E11" i="9"/>
  <c r="C11" i="9"/>
  <c r="E10" i="9"/>
  <c r="C10" i="9"/>
  <c r="E9" i="9"/>
  <c r="C9" i="9"/>
  <c r="E8" i="9"/>
  <c r="C8" i="9"/>
  <c r="B8" i="9"/>
  <c r="F8" i="9" s="1"/>
  <c r="E7" i="9"/>
  <c r="C7" i="9"/>
  <c r="B7" i="9" s="1"/>
  <c r="E6" i="9"/>
  <c r="C6" i="9"/>
  <c r="B6" i="9" s="1"/>
  <c r="G5" i="9"/>
  <c r="D4" i="8" l="1"/>
  <c r="B4" i="8"/>
  <c r="B9" i="9"/>
  <c r="C5" i="9"/>
  <c r="D12" i="9"/>
  <c r="F16" i="9"/>
  <c r="F31" i="9"/>
  <c r="D8" i="9"/>
  <c r="F7" i="9"/>
  <c r="B11" i="9"/>
  <c r="F11" i="9" s="1"/>
  <c r="D6" i="9"/>
  <c r="F6" i="9"/>
  <c r="D9" i="9"/>
  <c r="F27" i="9"/>
  <c r="F9" i="9"/>
  <c r="D13" i="9"/>
  <c r="D15" i="9"/>
  <c r="E5" i="9"/>
  <c r="B10" i="9"/>
  <c r="D10" i="9" s="1"/>
  <c r="B27" i="9"/>
  <c r="D27" i="9" s="1"/>
  <c r="F29" i="9"/>
  <c r="D33" i="9"/>
  <c r="D7" i="9"/>
  <c r="B37" i="15"/>
  <c r="B36" i="15"/>
  <c r="B35" i="15"/>
  <c r="B34" i="15"/>
  <c r="F33" i="15"/>
  <c r="B33" i="15"/>
  <c r="B11" i="15" s="1"/>
  <c r="F31" i="15"/>
  <c r="B31" i="15"/>
  <c r="B9" i="15" s="1"/>
  <c r="F30" i="15"/>
  <c r="B30" i="15"/>
  <c r="F29" i="15"/>
  <c r="B29" i="15"/>
  <c r="B7" i="15" s="1"/>
  <c r="F28" i="15"/>
  <c r="B28" i="15"/>
  <c r="E27" i="15"/>
  <c r="F27" i="15" s="1"/>
  <c r="D27" i="15"/>
  <c r="C27" i="15"/>
  <c r="F26" i="15"/>
  <c r="F25" i="15"/>
  <c r="F24" i="15"/>
  <c r="F23" i="15"/>
  <c r="F22" i="15"/>
  <c r="F21" i="15"/>
  <c r="F20" i="15"/>
  <c r="B20" i="15"/>
  <c r="F19" i="15"/>
  <c r="E19" i="15"/>
  <c r="F18" i="15"/>
  <c r="F17" i="15"/>
  <c r="F16" i="15"/>
  <c r="E16" i="15"/>
  <c r="D16" i="15"/>
  <c r="C16" i="15"/>
  <c r="B16" i="15"/>
  <c r="E15" i="15"/>
  <c r="F15" i="15" s="1"/>
  <c r="D15" i="15"/>
  <c r="C15" i="15"/>
  <c r="B15" i="15"/>
  <c r="E14" i="15"/>
  <c r="F14" i="15" s="1"/>
  <c r="D14" i="15"/>
  <c r="C14" i="15"/>
  <c r="B14" i="15"/>
  <c r="E13" i="15"/>
  <c r="F13" i="15" s="1"/>
  <c r="D13" i="15"/>
  <c r="C13" i="15"/>
  <c r="B13" i="15"/>
  <c r="E12" i="15"/>
  <c r="F12" i="15" s="1"/>
  <c r="D12" i="15"/>
  <c r="C12" i="15"/>
  <c r="B12" i="15"/>
  <c r="E11" i="15"/>
  <c r="D11" i="15"/>
  <c r="C11" i="15"/>
  <c r="E10" i="15"/>
  <c r="F10" i="15" s="1"/>
  <c r="D10" i="15"/>
  <c r="C10" i="15"/>
  <c r="B10" i="15"/>
  <c r="E9" i="15"/>
  <c r="D9" i="15"/>
  <c r="C9" i="15"/>
  <c r="F8" i="15"/>
  <c r="E8" i="15"/>
  <c r="D8" i="15"/>
  <c r="C8" i="15"/>
  <c r="B8" i="15"/>
  <c r="E7" i="15"/>
  <c r="D7" i="15"/>
  <c r="C7" i="15"/>
  <c r="E6" i="15"/>
  <c r="D6" i="15"/>
  <c r="C6" i="15"/>
  <c r="B6" i="15"/>
  <c r="E5" i="15"/>
  <c r="F11" i="15" l="1"/>
  <c r="B5" i="15"/>
  <c r="D5" i="15"/>
  <c r="F7" i="15"/>
  <c r="F9" i="15"/>
  <c r="D11" i="9"/>
  <c r="F10" i="9"/>
  <c r="B5" i="9"/>
  <c r="F6" i="15"/>
  <c r="C5" i="15"/>
  <c r="F5" i="15" s="1"/>
  <c r="B27" i="15"/>
  <c r="B16" i="11"/>
  <c r="B12" i="11"/>
  <c r="B11" i="11"/>
  <c r="B10" i="11"/>
  <c r="B7" i="11"/>
  <c r="B5" i="11" s="1"/>
  <c r="B8" i="11"/>
  <c r="H5" i="9" l="1"/>
  <c r="D5" i="9"/>
  <c r="F5" i="9"/>
  <c r="D8" i="5"/>
  <c r="D6" i="5"/>
  <c r="D12" i="5"/>
  <c r="D9" i="5"/>
  <c r="D10" i="5"/>
  <c r="D11" i="5"/>
  <c r="D7" i="5"/>
  <c r="B5" i="26" l="1"/>
  <c r="C5" i="19"/>
  <c r="D5" i="19"/>
  <c r="E5" i="19"/>
  <c r="B5" i="19"/>
  <c r="C16" i="19"/>
  <c r="D16" i="19"/>
  <c r="E16" i="19"/>
  <c r="B16" i="19"/>
  <c r="C27" i="19"/>
  <c r="D27" i="19"/>
  <c r="E27" i="19"/>
  <c r="B27" i="19"/>
  <c r="D5" i="17"/>
  <c r="C9" i="17"/>
  <c r="D9" i="17"/>
  <c r="C13" i="17"/>
  <c r="B13" i="17" s="1"/>
  <c r="B11" i="12"/>
  <c r="B9" i="17" l="1"/>
  <c r="B5" i="17"/>
  <c r="E5" i="11"/>
  <c r="C13" i="11"/>
  <c r="D13" i="11"/>
  <c r="E13" i="11"/>
  <c r="B13" i="11"/>
  <c r="C9" i="11"/>
  <c r="D9" i="11"/>
  <c r="E9" i="11"/>
  <c r="F9" i="11" s="1"/>
  <c r="B9" i="11"/>
  <c r="F13" i="11" l="1"/>
  <c r="B5" i="6"/>
  <c r="C8" i="28" l="1"/>
  <c r="D6" i="33" l="1"/>
  <c r="B3" i="23"/>
  <c r="B4" i="23"/>
  <c r="B5" i="23"/>
  <c r="B6" i="23"/>
  <c r="B2" i="23"/>
  <c r="B6" i="12"/>
  <c r="D10" i="33" l="1"/>
  <c r="D9" i="33"/>
  <c r="D8" i="33"/>
  <c r="D7" i="33"/>
  <c r="C6" i="16" l="1"/>
  <c r="C5" i="16"/>
  <c r="C4" i="10" l="1"/>
  <c r="C3" i="10"/>
  <c r="B8" i="6"/>
  <c r="B6" i="4"/>
  <c r="B7" i="4"/>
  <c r="B8" i="4"/>
  <c r="B5" i="4"/>
  <c r="H14" i="25" l="1"/>
  <c r="G14" i="25"/>
  <c r="F14" i="25"/>
  <c r="E14" i="25"/>
  <c r="D14" i="25"/>
  <c r="C14" i="25"/>
  <c r="B14" i="25"/>
  <c r="H9" i="25"/>
  <c r="G9" i="25"/>
  <c r="F9" i="25"/>
  <c r="E9" i="25"/>
  <c r="D9" i="25"/>
  <c r="C9" i="25"/>
  <c r="B9" i="25"/>
  <c r="H4" i="25"/>
  <c r="G4" i="25"/>
  <c r="F4" i="25"/>
  <c r="E4" i="25"/>
  <c r="D4" i="25"/>
  <c r="C4" i="25"/>
  <c r="B4" i="25"/>
  <c r="C27" i="26"/>
  <c r="B27" i="26"/>
  <c r="D16" i="26"/>
  <c r="B16" i="26"/>
  <c r="D5" i="26"/>
  <c r="D5" i="11" l="1"/>
  <c r="C5" i="11"/>
  <c r="F5" i="11" s="1"/>
  <c r="B11" i="4"/>
  <c r="B10" i="4"/>
  <c r="B9" i="4"/>
  <c r="I14" i="14" l="1"/>
  <c r="I6" i="14" s="1"/>
  <c r="H14" i="14"/>
  <c r="G14" i="14"/>
  <c r="F14" i="14"/>
  <c r="E14" i="14"/>
  <c r="D14" i="14"/>
  <c r="C14" i="14"/>
  <c r="C6" i="14" s="1"/>
  <c r="B14" i="14"/>
  <c r="H10" i="14"/>
  <c r="G10" i="14"/>
  <c r="F10" i="14"/>
  <c r="F6" i="14" s="1"/>
  <c r="E10" i="14"/>
  <c r="K10" i="14" s="1"/>
  <c r="D10" i="14"/>
  <c r="B10" i="14"/>
  <c r="B6" i="14" s="1"/>
  <c r="I9" i="14"/>
  <c r="H9" i="14"/>
  <c r="G9" i="14"/>
  <c r="F9" i="14"/>
  <c r="E9" i="14"/>
  <c r="D9" i="14"/>
  <c r="C9" i="14"/>
  <c r="B9" i="14"/>
  <c r="I8" i="14"/>
  <c r="H8" i="14"/>
  <c r="G8" i="14"/>
  <c r="F8" i="14"/>
  <c r="E8" i="14"/>
  <c r="D8" i="14"/>
  <c r="C8" i="14"/>
  <c r="B8" i="14"/>
  <c r="I7" i="14"/>
  <c r="H7" i="14"/>
  <c r="G7" i="14"/>
  <c r="F7" i="14"/>
  <c r="E7" i="14"/>
  <c r="D7" i="14"/>
  <c r="B7" i="14"/>
  <c r="J7" i="14" l="1"/>
  <c r="K7" i="14"/>
  <c r="J10" i="14"/>
  <c r="K6" i="14"/>
  <c r="D6" i="14"/>
  <c r="H6" i="14"/>
  <c r="J6" i="14" s="1"/>
  <c r="E6" i="14"/>
  <c r="G6" i="14"/>
  <c r="E12" i="28" l="1"/>
  <c r="D12" i="28"/>
  <c r="C12" i="28"/>
  <c r="B12" i="28"/>
  <c r="E8" i="28"/>
  <c r="D8" i="28"/>
  <c r="B8" i="28"/>
  <c r="E7" i="28"/>
  <c r="D7" i="28"/>
  <c r="C7" i="28"/>
  <c r="B7" i="28"/>
  <c r="E6" i="28"/>
  <c r="D6" i="28"/>
  <c r="C6" i="28"/>
  <c r="B6" i="28"/>
  <c r="E5" i="28"/>
  <c r="E4" i="28" s="1"/>
  <c r="D5" i="28"/>
  <c r="C5" i="28"/>
  <c r="C4" i="28" s="1"/>
  <c r="B5" i="28"/>
  <c r="B6" i="18"/>
  <c r="B5" i="18"/>
  <c r="D9" i="16"/>
  <c r="C9" i="16"/>
  <c r="B9" i="16"/>
  <c r="D8" i="16"/>
  <c r="C8" i="16"/>
  <c r="B8" i="16"/>
  <c r="D21" i="13"/>
  <c r="C21" i="13"/>
  <c r="D20" i="13"/>
  <c r="B10" i="12"/>
  <c r="B9" i="12"/>
  <c r="B8" i="12"/>
  <c r="B7" i="12"/>
  <c r="B5" i="12"/>
  <c r="B3" i="10"/>
  <c r="B4" i="10"/>
  <c r="C21" i="7"/>
  <c r="B21" i="7"/>
  <c r="B11" i="6"/>
  <c r="B10" i="6"/>
  <c r="B9" i="6"/>
  <c r="B7" i="6"/>
  <c r="B6" i="6"/>
  <c r="D4" i="28" l="1"/>
  <c r="B4" i="28"/>
  <c r="B12" i="2" l="1"/>
  <c r="B3" i="18" l="1"/>
  <c r="B2" i="18"/>
  <c r="D6" i="16" l="1"/>
  <c r="B6" i="16"/>
  <c r="D5" i="16"/>
  <c r="B5" i="16"/>
  <c r="C30" i="13"/>
  <c r="C29" i="13"/>
  <c r="C28" i="13"/>
  <c r="C27" i="13"/>
  <c r="C26" i="13"/>
  <c r="C25" i="13"/>
  <c r="C20" i="13"/>
  <c r="D19" i="13"/>
  <c r="C19" i="13"/>
  <c r="D18" i="13"/>
  <c r="C18" i="13"/>
  <c r="D17" i="13"/>
  <c r="C17" i="13"/>
  <c r="D16" i="13"/>
  <c r="C16" i="13"/>
  <c r="D15" i="13"/>
  <c r="C15" i="13"/>
  <c r="B31" i="7" l="1"/>
  <c r="B30" i="7"/>
  <c r="B29" i="7"/>
  <c r="B28" i="7"/>
  <c r="B27" i="7"/>
  <c r="B26" i="7"/>
  <c r="C20" i="7"/>
  <c r="B20" i="7"/>
  <c r="C19" i="7"/>
  <c r="B19" i="7"/>
  <c r="C18" i="7"/>
  <c r="B18" i="7"/>
  <c r="C17" i="7"/>
  <c r="B17" i="7"/>
  <c r="C16" i="7"/>
  <c r="B16" i="7"/>
  <c r="C15" i="7"/>
  <c r="B15" i="7"/>
  <c r="B11" i="2" l="1"/>
  <c r="B10" i="2"/>
  <c r="B9" i="2"/>
  <c r="B8" i="2"/>
  <c r="B7" i="2"/>
  <c r="B6" i="2"/>
  <c r="C5" i="8" l="1"/>
  <c r="C4" i="8"/>
  <c r="C15" i="8"/>
</calcChain>
</file>

<file path=xl/sharedStrings.xml><?xml version="1.0" encoding="utf-8"?>
<sst xmlns="http://schemas.openxmlformats.org/spreadsheetml/2006/main" count="843" uniqueCount="219">
  <si>
    <t>Café</t>
  </si>
  <si>
    <t>2011/12</t>
  </si>
  <si>
    <t>2012/13</t>
  </si>
  <si>
    <t>2013/14</t>
  </si>
  <si>
    <t>2014/15</t>
  </si>
  <si>
    <t>2015/16</t>
  </si>
  <si>
    <t>Años agrícolas</t>
  </si>
  <si>
    <t>Total</t>
  </si>
  <si>
    <t>Provincia y comarca indígena</t>
  </si>
  <si>
    <t>Coclé</t>
  </si>
  <si>
    <t>Colón</t>
  </si>
  <si>
    <t>Chiriquí</t>
  </si>
  <si>
    <t xml:space="preserve">Panamá   </t>
  </si>
  <si>
    <t xml:space="preserve">Panamá Oeste </t>
  </si>
  <si>
    <t>Veraguas</t>
  </si>
  <si>
    <t>Ngäbe Buglé</t>
  </si>
  <si>
    <t>2007/08</t>
  </si>
  <si>
    <t>..</t>
  </si>
  <si>
    <t>…</t>
  </si>
  <si>
    <t>2008/09</t>
  </si>
  <si>
    <t>2009/10</t>
  </si>
  <si>
    <t>..    Dato no aplicable al grupo o categoría.</t>
  </si>
  <si>
    <t>Cosecha de café (en quintales pilados)</t>
  </si>
  <si>
    <t>- Cantidad nula o cero.</t>
  </si>
  <si>
    <t>0 Cuando la cantidad es menor a la mitad de la unidad o fracción decimal adoptada para la expresión del dato.</t>
  </si>
  <si>
    <t>0.0 Cuando la cantidad es menor a la mitad de la unidad o fracción decimal adoptada para la expresión del dato.</t>
  </si>
  <si>
    <t>cosechas</t>
  </si>
  <si>
    <t xml:space="preserve">2016/17 </t>
  </si>
  <si>
    <t>Cosecha de café</t>
  </si>
  <si>
    <t>Persona natural</t>
  </si>
  <si>
    <t>Empresa o sociedad legal</t>
  </si>
  <si>
    <t>Organización campesina</t>
  </si>
  <si>
    <t>TOTAL</t>
  </si>
  <si>
    <t xml:space="preserve">  Catimor</t>
  </si>
  <si>
    <t xml:space="preserve">  Catuay</t>
  </si>
  <si>
    <t xml:space="preserve">  Caturra</t>
  </si>
  <si>
    <t xml:space="preserve">  Costa Rica</t>
  </si>
  <si>
    <t xml:space="preserve">  Criollo</t>
  </si>
  <si>
    <t xml:space="preserve">  Geisha</t>
  </si>
  <si>
    <t xml:space="preserve">  Otras</t>
  </si>
  <si>
    <t>Utilización de la cosecha de café (en quintales pilados)</t>
  </si>
  <si>
    <t>Para la venta</t>
  </si>
  <si>
    <t>Para el consumo del productor y su familia</t>
  </si>
  <si>
    <t>Para otros fines</t>
  </si>
  <si>
    <t>Cantidad</t>
  </si>
  <si>
    <t xml:space="preserve">Porcentaje  </t>
  </si>
  <si>
    <t xml:space="preserve">Porcentaje </t>
  </si>
  <si>
    <t>Árboles</t>
  </si>
  <si>
    <t>Cosecha (quintales pilados)</t>
  </si>
  <si>
    <t xml:space="preserve">Rendimiento (onzas por árbol) </t>
  </si>
  <si>
    <t>Que producen</t>
  </si>
  <si>
    <t>Que no producen</t>
  </si>
  <si>
    <t xml:space="preserve">Árboles de café </t>
  </si>
  <si>
    <t>Producen</t>
  </si>
  <si>
    <t>No producen</t>
  </si>
  <si>
    <t>Comarca Ngäbe Buglé</t>
  </si>
  <si>
    <t>2016/17</t>
  </si>
  <si>
    <t xml:space="preserve">Que no producen </t>
  </si>
  <si>
    <t>Menores de 4 años</t>
  </si>
  <si>
    <t>De 4 a menos de 16 años</t>
  </si>
  <si>
    <t>De 16 años y más</t>
  </si>
  <si>
    <t>Árboles de café</t>
  </si>
  <si>
    <t>Edad</t>
  </si>
  <si>
    <t>Menores de                              4 años</t>
  </si>
  <si>
    <t>De 4 a menos          de 16 años</t>
  </si>
  <si>
    <t xml:space="preserve"> </t>
  </si>
  <si>
    <t>Total de árboles</t>
  </si>
  <si>
    <t>Hectáreas ocupadas</t>
  </si>
  <si>
    <t xml:space="preserve">Total </t>
  </si>
  <si>
    <t xml:space="preserve">En forma </t>
  </si>
  <si>
    <t xml:space="preserve">Provincia (1) y comarca indígena </t>
  </si>
  <si>
    <t xml:space="preserve">Variedades de café sembradas </t>
  </si>
  <si>
    <t>Catimor</t>
  </si>
  <si>
    <t>Catuay</t>
  </si>
  <si>
    <t>Caturra</t>
  </si>
  <si>
    <t>Costa Rica</t>
  </si>
  <si>
    <t>Criollo</t>
  </si>
  <si>
    <t>Geisha</t>
  </si>
  <si>
    <t>Mondo Novo</t>
  </si>
  <si>
    <t>Robusta Mejorado</t>
  </si>
  <si>
    <t>Otras</t>
  </si>
  <si>
    <t>x</t>
  </si>
  <si>
    <t>Panamá</t>
  </si>
  <si>
    <t>Panamá Oeste</t>
  </si>
  <si>
    <t>Condición jurídica del productor</t>
  </si>
  <si>
    <t>Empresa o               sociedad legal</t>
  </si>
  <si>
    <t>Años</t>
  </si>
  <si>
    <t>Exportación de café (1)</t>
  </si>
  <si>
    <t xml:space="preserve"> Años agrícolas</t>
  </si>
  <si>
    <t xml:space="preserve">Caña de azúcar </t>
  </si>
  <si>
    <t>Sembrada</t>
  </si>
  <si>
    <t>Cosechada</t>
  </si>
  <si>
    <t>Para alimento de animales</t>
  </si>
  <si>
    <t>Para semilla</t>
  </si>
  <si>
    <t>(1) Se refiere a la lata de cinco galones.</t>
  </si>
  <si>
    <t>2017/18 (P)</t>
  </si>
  <si>
    <t>Total provincia y comarca</t>
  </si>
  <si>
    <t xml:space="preserve">  Caracolillo</t>
  </si>
  <si>
    <t>Cultivos controlados</t>
  </si>
  <si>
    <t>Cultivos no controlados</t>
  </si>
  <si>
    <t xml:space="preserve">Enfermedades o plagas en los cafetales </t>
  </si>
  <si>
    <t>Ojo de gallo</t>
  </si>
  <si>
    <t>Roya</t>
  </si>
  <si>
    <t>Broca</t>
  </si>
  <si>
    <t>Finca grande</t>
  </si>
  <si>
    <t>Segmento</t>
  </si>
  <si>
    <t>-</t>
  </si>
  <si>
    <t xml:space="preserve">  Mondo Novo</t>
  </si>
  <si>
    <t xml:space="preserve">  Robusta Mejorado</t>
  </si>
  <si>
    <t>(P) Cifras preliminares.</t>
  </si>
  <si>
    <t xml:space="preserve">Provincia, comarca indígena y variedad </t>
  </si>
  <si>
    <t xml:space="preserve"> Árboles</t>
  </si>
  <si>
    <t>Provincia, comarca indígena y variedad</t>
  </si>
  <si>
    <t>Compacta</t>
  </si>
  <si>
    <t>Dispersa</t>
  </si>
  <si>
    <t>Caraco-     lillo</t>
  </si>
  <si>
    <t>Por tronco</t>
  </si>
  <si>
    <t>Por rama</t>
  </si>
  <si>
    <t>Árboles podados</t>
  </si>
  <si>
    <t>Total de árboles existentes</t>
  </si>
  <si>
    <t>Cuadro 3.  COSECHA DE CAFÉ EN LA PROVINCIA DE CHIRIQUÍ Y COMARCA INDÍGENA, POR TIPO DE PRODUCTOR SEGÚN VARIEDAD:  AÑO AGRÍCOLA 2017/18 (P)</t>
  </si>
  <si>
    <t>Provincia, comarca indígena y condición jurídica del productor</t>
  </si>
  <si>
    <t>Cuadro 8.  ÁRBOLES, COSECHA Y RENDIMIENTO  DE CAFÉ EN LA PROVINCIA DE CHIRIQUÍ Y COMARCA INDÍGENA, SEGÚN VARIEDAD: AÑO AGRÍCOLA 2017/18 (P)</t>
  </si>
  <si>
    <t>Cuadro 4. COSECHA DE CAFÉ EN LA PROVINCIA DE CHIRIQUÍ Y COMARCA INDÍGENA, POR UTILIZACIÓN                                           SEGÚN VARIEDAD:  AÑO AGRÍCOLA 2017/18 (P)</t>
  </si>
  <si>
    <t>Cuadro 2.  COSECHA DE CAFÉ EN LA PROVINCIA DE CHIRIQUÍ Y COMARCA INDÍGENA:                                                                                                                                                                                           AÑOS AGRÍCOLAS 2011/12 A 2017/18</t>
  </si>
  <si>
    <t xml:space="preserve">Cuadro 16.  PRODUCCIÓN DE MIEL Y PANELA EN LA REPÚBLICA:                                                                                       AÑOS AGRÍCOLAS 2007/08 A 2017/18               </t>
  </si>
  <si>
    <t xml:space="preserve">2017/18 </t>
  </si>
  <si>
    <t>2017/18</t>
  </si>
  <si>
    <t>Cuadro 13.  ÁRBOLES DE CAFÉ PODADOS EN LA PROVINCIA DE CHIRIQUÍ Y COMARCA                                             INDÍGENA, SEGÚN CONDICIÓN JURÍDICA DEL PRODUCTOR:                                                                                                                       AÑO AGRÍCOLA 2017/18 (P)</t>
  </si>
  <si>
    <t>Cuadro 14.  EXPLOTACIONES DE CAFÉ, CON CULTIVOS CONTROLADOS Y NO CONTROLADOS DE ENFERMEDADES DECLARADAS, SEGÚN CONDICIÓN JURÍDICA DEL PRODUCTOR,                                                                                                                 EN LA PROVINCIA DE CHIRIQUÍ  Y COMARCA INDÍGENA:                                                                                                                                                          AÑO AGRÍCOLA 2017/18 (P)</t>
  </si>
  <si>
    <t>LISTA DE VARIEDADES DE ÁRBOLES DE CAFÉ SEMBRADAS EN LA REPÚBLICA,                                                                                                            SEGÚN PROVINCIA Y COMARCA INDÍGENA:                                                                                                                                                                                             AÑO AGRÍCOLA 2017/18 (P)</t>
  </si>
  <si>
    <t>Total de cosecha (en toneladas cortas)</t>
  </si>
  <si>
    <t>Utilización de la cosecha                                                                                       (en toneladas cortas)</t>
  </si>
  <si>
    <t xml:space="preserve">Para venta a los ingenios </t>
  </si>
  <si>
    <t xml:space="preserve">Para la molienda (jugo, miel y panela) </t>
  </si>
  <si>
    <t xml:space="preserve">2013/14 </t>
  </si>
  <si>
    <t xml:space="preserve"> (P) Cifras preliminares.</t>
  </si>
  <si>
    <t>Superficie  (en hectáreas)</t>
  </si>
  <si>
    <t>Cuadro 15.  SUPERFICIE Y COSECHA DE CAÑA DE AZÚCAR EN LA REPÚBLICA:                                                                                                            AÑOS AGRÍCOLAS 2013/14 A 2017/18</t>
  </si>
  <si>
    <t>Cosecha (en quintales pilados)</t>
  </si>
  <si>
    <t xml:space="preserve">Rendimiento (en onzas por árbol) </t>
  </si>
  <si>
    <t>Cosecha                              (en quintales pilados)</t>
  </si>
  <si>
    <t xml:space="preserve">Rendimiento                                    (en onzas por árbol) </t>
  </si>
  <si>
    <t>Cuadro 11. HECTÁREAS OCUPADAS CON ÁRBOLES DE CAFÉ EN LA PROVINCIA DE CHIRIQUÍ Y COMARCA INDÍGENA, POR CONDICIÓN JURÍDICA DEL PRODUCTOR,                                                                                                                      SEGÚN VARIEDAD: AÑO AGRÍCOLA 2017/18 (P)</t>
  </si>
  <si>
    <t>Comentarios</t>
  </si>
  <si>
    <t>Cosecha de café  en  la   provincia   de  Chiriquí  y   comarca   indígena: años agrícolas 2011/12 a 2017/18</t>
  </si>
  <si>
    <t>Cosecha de café  en  la  provincia de  Chiriquí  y  comarca indígena, por  tipo  de  productor según variedad:  año agrícola  2017/18 (P)</t>
  </si>
  <si>
    <t>Árboles, cosecha  y  rendimiento de café en la  provincia de  Chiriquí  y  comarca  indígena, según condición jurídica del productor: año agrícola 2017/18 (P)</t>
  </si>
  <si>
    <t>Total de árboles de café en la provincia de Chiriquí y comarca indígena: años agrícolas  2011/12 a 2017/18</t>
  </si>
  <si>
    <t>Árboles, cosecha y  rendimiento  de  café en la  provincia  de  Chiriquí  y  comarca indígena, según condición jurídica del productor: años agrícolas 2016/17 a 2017/18</t>
  </si>
  <si>
    <t>Árboles, cosecha  y   rendimiento  de  café  en   la   provincia  de   Chiriquí  y  comarca  indígena, según  variedad: año agrícola  2017/18 (P)</t>
  </si>
  <si>
    <t>Árboles de café en la provincia de Chiriquí  y  comarca  indígena por edad,  según  condición  jurídica  del  productor:  año agrícola 2017/18 (P)</t>
  </si>
  <si>
    <t>Hectáreas ocupadas con árboles de café en la provincia de Chiriquí y comarca indígena, en forma compacta y dispersa, según variedad: año agrícola  2017/18 (P)</t>
  </si>
  <si>
    <t>Hectáreas ocupadas con árboles de café en la provincia de Chiriquí y comarca indígena, por condición jurídica del productor, según variedad:  año agrícola 2017/18 (P)</t>
  </si>
  <si>
    <t>Peso y valor de la exportación de café sin tostar de la República: años 2007 a 2017</t>
  </si>
  <si>
    <t>Árboles de café podados en la provincia de Chiriquí y comarca indígena, según condición jurídica del productor: año agrícola 2017/18 (P)</t>
  </si>
  <si>
    <t>Explotaciones de café, con cultivos controlados y no controlados de enfermedades declaradas según condición júridica del productor, en la provincia de Chiriquí y comarca indígena: año agrícola 2017/18 (P)</t>
  </si>
  <si>
    <t>Lista de variedades de árboles de café sembradas en la República, según provincia y comarca indígena:  año agrícola 2017/18(P)</t>
  </si>
  <si>
    <t>Superficie  y  cosecha de caña de azúcar en la República: años agrícolas 2013/14 a 2017/18</t>
  </si>
  <si>
    <t>Produción de miel y panela en la República: años agrícolas  2007/08 a 2017/18</t>
  </si>
  <si>
    <t>Gráfica 2</t>
  </si>
  <si>
    <t>Gráfica  1</t>
  </si>
  <si>
    <t>Gráfica 3</t>
  </si>
  <si>
    <t>Gráfica 4</t>
  </si>
  <si>
    <t>Gráfica 5</t>
  </si>
  <si>
    <t>Gráfica 6</t>
  </si>
  <si>
    <t>Gráfica 7</t>
  </si>
  <si>
    <t>Gráfica 8</t>
  </si>
  <si>
    <t>Explicaciones y definiciones</t>
  </si>
  <si>
    <t>CAÑA DE AZÚCAR</t>
  </si>
  <si>
    <t>MIEL Y PANELA</t>
  </si>
  <si>
    <t>CAFÉ</t>
  </si>
  <si>
    <t xml:space="preserve">Tabla de contenido </t>
  </si>
  <si>
    <t>x   Variedades sembradas por provincia y comarca.</t>
  </si>
  <si>
    <t>… Información no disponible.</t>
  </si>
  <si>
    <t>Cosecha de café en la provincia de Chiriquí y comarca indígena: años agrícolas 2011/12 a 2017/18 (Gráfica)</t>
  </si>
  <si>
    <t>Árboles de  café que producen y no producen  en la  provincia de Chiriquí y comarca indígena: año agrícola  2017/18 (P) (Gráfica)</t>
  </si>
  <si>
    <t>Total  de  árboles  de  café  en  la  provincia   de  Chiriquí    y   comarca   indígena: años  agrícolas 2011/12 a 2017/18 (Gráfica)</t>
  </si>
  <si>
    <t>Árboles de café en la provincia de Chiriquí y comarca indígena, por edad:  año agrícola 2017/18 (P) (Gráfica)</t>
  </si>
  <si>
    <t>Hectáreas ocupadas con árboles de café en la provincia de Chiriquí y comarca indígena: año agrícola 2017/18 (P) (Gráfica)</t>
  </si>
  <si>
    <t>Cosecha de caña de azúcar en la República: años agrícolas  2013/14 a 2017/18 (Gráfica)</t>
  </si>
  <si>
    <t>NOTA: Para la provincia de Panamá Oeste, la muestra se tomó como resultado de la investigación de los beneficios de café.</t>
  </si>
  <si>
    <t>Cuadro 9.  ÁRBOLES  DE CAFÉ EN LA PROVINCIA DE CHIRIQUÍ Y COMARCA INDÍGENA,                                                                                   POR EDAD, SEGÚN CONDICIÓN JURÍDICA DEL PRODUCTOR:                                                                                                                               AÑO AGRÍCOLA 2017/18 (P)</t>
  </si>
  <si>
    <t>2011/12 (a)</t>
  </si>
  <si>
    <t>2016/17 (b)</t>
  </si>
  <si>
    <t>2017/18 (b) (P)</t>
  </si>
  <si>
    <t>(a)  En el  2011  se ejecutó el VII Censo Nacional  Agropecuario y se incorporan  las  comarcas indígenas.</t>
  </si>
  <si>
    <t>(a) En el  2011  se ejecutó el VII Censo Nacional  Agropecuario y se incorporan  las  comarcas indígenas.</t>
  </si>
  <si>
    <t>2010/11 (a)</t>
  </si>
  <si>
    <t xml:space="preserve">Cosecha de café en las principales provincias y comarca indígena, de la  República: años agrícolas  2011/12 a 2017/18 (Gráfica) </t>
  </si>
  <si>
    <t>Cosecha de café en las principales provincias y comarca indígena, de la República: años agrícolas  2011/12 a 2017/18</t>
  </si>
  <si>
    <t>Cosecha de café en las principales provincias y comarca indígena, de la República: año agrícola 2017/18 (P) (Gráfica)</t>
  </si>
  <si>
    <t>NOTA: Los  datos  presentados  fueron  suministrados  por  los  ingenios  azucareros  del  país y del  resto de  los  productores se</t>
  </si>
  <si>
    <t xml:space="preserve">           estimó, aplicando el método de razón geométrica.</t>
  </si>
  <si>
    <t xml:space="preserve">      a través de los beneficios de café.</t>
  </si>
  <si>
    <t xml:space="preserve">(b)  Las encuestas 2016/17  y  2017/18 solo se desarrolló en la  provincia de Chiriquí  y la Comarca Ngäbe Buglé.  Para las provincias de </t>
  </si>
  <si>
    <t xml:space="preserve">       Coclé, Colón, Panamá, Veraguas y Panamá Oeste, la cosecha se estimó a través de los beneficios de café.</t>
  </si>
  <si>
    <t xml:space="preserve">(b)  Las encuestas 2016/17  y  2017/18 solo se desarrolló en la  provincia de Chiriquí  y la Comarca Ngäbe Buglé. Para las </t>
  </si>
  <si>
    <t xml:space="preserve">     provincias de Coclé, Colón, Panamá, Veraguas y  Panamá Oeste, la cosecha se estimó </t>
  </si>
  <si>
    <t>Cuadro 5.  ÁRBOLES, COSECHA Y RENDIMIENTO  DE CAFÉ EN LA PROVINCIA DE CHIRIQUÍ Y COMARCA INDÍGENA, SEGÚN CONDICIÓN JURÍDICA DEL PRODUCTOR:  AÑO AGRÍCOLA 2017/18 (P)</t>
  </si>
  <si>
    <t>0   Cuando la cantidad es menor a la mitad de la unidad o fracción decimal adoptada para la expresión del dato.</t>
  </si>
  <si>
    <t xml:space="preserve"> Cuadro 6. TOTAL DE ÁRBOLES DE CAFÉ EN LA PROVINCIA DE CHIRIQUÍ Y COMARCA INDÍGENA:  AÑOS AGRÍCOLAS 2011/12 A 2017/18  </t>
  </si>
  <si>
    <t>Cuadro 7.  ÁRBOLES, COSECHA Y RENDIMIENTO  DE CAFÉ EN LA PROVINCIA DE CHIRIQUÍ Y COMARCA INDÍGENA,                                                                                        SEGÚN CONDICIÓN JURÍDICA DEL PRODUCTOR:  AÑOS AGRÍCOLAS 2016/17 A 2017/18</t>
  </si>
  <si>
    <t xml:space="preserve">De 16 años 
y más </t>
  </si>
  <si>
    <t>Provincia, comarca indígena y condición jurídica del 
productor</t>
  </si>
  <si>
    <t>Producción de miel
 (en latas) (1)</t>
  </si>
  <si>
    <t>Producción de panelas 
(en libras)</t>
  </si>
  <si>
    <t xml:space="preserve">      </t>
  </si>
  <si>
    <t xml:space="preserve">(1)  Los datos fueron elaborados con base en las estadísticas de comercio exterior y se refieren al café sin tostar.      </t>
  </si>
  <si>
    <t>Cuadro 12. PESO Y VALOR DE LA EXPORTACIÓN DE CAFÉ SIN TOSTAR DE 
LA REPÚBLICA: AÑOS 2007 A 2017</t>
  </si>
  <si>
    <t>Peso neto 
(en miles de kilos)</t>
  </si>
  <si>
    <t>Valor FOB 
(en miles de balboas)</t>
  </si>
  <si>
    <t xml:space="preserve">   </t>
  </si>
  <si>
    <t xml:space="preserve">    realizó la investigación por su bajo aporte en este rubro.</t>
  </si>
  <si>
    <t>(1) Excluye las  provincias de Bocas del Toro, Darién, Herrera, Los Santos  y  las comarcas  de  Kuna Yala y Emberá donde no se</t>
  </si>
  <si>
    <t>(a) Para el año agrícola 2010/11 los datos se refieren a las cifras del Censo Nacional Agropecuario 2011.</t>
  </si>
  <si>
    <t>Cosecha de café en la provincia de Chiriquí y comarca indígena, por utilización según variedad: año agrícola 2017/18 (P)</t>
  </si>
  <si>
    <t xml:space="preserve"> Cuadro 1.  COSECHA DE CAFÉ EN LAS PRINCIPALES PROVINCIAS Y COMARCA INDÍGENA,                                                                                                                                                                                            DE LA REPÚBLICA:  AÑOS AGRÍCOLAS 2011/12 A 2017/18                                                                </t>
  </si>
  <si>
    <t>Cuadro 10. HECTÁREAS OCUPADAS CON ÁRBOLES DE CAFÉ EN LA PROVINCIA DE CHIRIQUÍ Y COMARCA INDÍGENA, EN FORMA COMPACTA Y DISPERSA, SEGÚN VARIEDAD:  AÑO AGRÍCOLA 2017/18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</si>
</sst>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12"/>
      <color theme="0"/>
      <name val="Arial"/>
      <family val="2"/>
    </font>
    <font>
      <sz val="10"/>
      <color indexed="8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000000"/>
      <name val="Arial"/>
      <family val="2"/>
    </font>
    <font>
      <sz val="10"/>
      <color theme="4" tint="-0.249977111117893"/>
      <name val="Arial"/>
      <family val="2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43" fontId="19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</cellStyleXfs>
  <cellXfs count="442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0" xfId="0" applyBorder="1"/>
    <xf numFmtId="0" fontId="1" fillId="0" borderId="0" xfId="0" applyFont="1"/>
    <xf numFmtId="0" fontId="2" fillId="0" borderId="0" xfId="0" applyFont="1"/>
    <xf numFmtId="0" fontId="7" fillId="0" borderId="0" xfId="0" applyFont="1"/>
    <xf numFmtId="0" fontId="4" fillId="3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4" fontId="8" fillId="3" borderId="0" xfId="0" applyNumberFormat="1" applyFont="1" applyFill="1" applyBorder="1"/>
    <xf numFmtId="0" fontId="12" fillId="0" borderId="0" xfId="0" applyFont="1"/>
    <xf numFmtId="0" fontId="13" fillId="0" borderId="0" xfId="0" applyFont="1"/>
    <xf numFmtId="0" fontId="5" fillId="0" borderId="0" xfId="0" applyFont="1"/>
    <xf numFmtId="0" fontId="5" fillId="0" borderId="0" xfId="0" applyFont="1" applyBorder="1"/>
    <xf numFmtId="165" fontId="7" fillId="0" borderId="0" xfId="0" applyNumberFormat="1" applyFont="1"/>
    <xf numFmtId="0" fontId="4" fillId="0" borderId="0" xfId="0" applyFont="1" applyBorder="1"/>
    <xf numFmtId="3" fontId="4" fillId="0" borderId="0" xfId="0" applyNumberFormat="1" applyFont="1" applyBorder="1" applyAlignment="1"/>
    <xf numFmtId="3" fontId="4" fillId="0" borderId="0" xfId="2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1" applyFont="1" applyFill="1" applyBorder="1" applyAlignment="1"/>
    <xf numFmtId="3" fontId="5" fillId="0" borderId="0" xfId="0" applyNumberFormat="1" applyFont="1" applyFill="1" applyBorder="1"/>
    <xf numFmtId="0" fontId="2" fillId="3" borderId="0" xfId="0" applyFont="1" applyFill="1"/>
    <xf numFmtId="0" fontId="3" fillId="0" borderId="0" xfId="0" applyFont="1" applyBorder="1" applyAlignment="1">
      <alignment horizontal="center" wrapText="1"/>
    </xf>
    <xf numFmtId="0" fontId="2" fillId="0" borderId="0" xfId="0" applyFont="1" applyBorder="1"/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5" fillId="4" borderId="0" xfId="1" applyFont="1" applyFill="1" applyBorder="1" applyAlignment="1"/>
    <xf numFmtId="3" fontId="5" fillId="4" borderId="0" xfId="0" applyNumberFormat="1" applyFont="1" applyFill="1" applyBorder="1"/>
    <xf numFmtId="3" fontId="5" fillId="0" borderId="10" xfId="0" applyNumberFormat="1" applyFont="1" applyBorder="1"/>
    <xf numFmtId="3" fontId="4" fillId="0" borderId="0" xfId="0" applyNumberFormat="1" applyFont="1" applyBorder="1"/>
    <xf numFmtId="3" fontId="7" fillId="0" borderId="10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4" fontId="5" fillId="0" borderId="4" xfId="0" applyNumberFormat="1" applyFont="1" applyBorder="1"/>
    <xf numFmtId="3" fontId="10" fillId="0" borderId="0" xfId="0" applyNumberFormat="1" applyFont="1" applyBorder="1"/>
    <xf numFmtId="3" fontId="3" fillId="0" borderId="10" xfId="0" applyNumberFormat="1" applyFont="1" applyBorder="1"/>
    <xf numFmtId="3" fontId="3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0" fontId="2" fillId="3" borderId="0" xfId="0" applyFont="1" applyFill="1" applyBorder="1"/>
    <xf numFmtId="165" fontId="10" fillId="3" borderId="0" xfId="0" applyNumberFormat="1" applyFont="1" applyFill="1" applyBorder="1"/>
    <xf numFmtId="165" fontId="14" fillId="0" borderId="0" xfId="0" applyNumberFormat="1" applyFont="1" applyBorder="1"/>
    <xf numFmtId="165" fontId="5" fillId="0" borderId="6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/>
    </xf>
    <xf numFmtId="165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5" fontId="5" fillId="0" borderId="8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5" fontId="5" fillId="0" borderId="0" xfId="0" applyNumberFormat="1" applyFont="1" applyFill="1" applyBorder="1"/>
    <xf numFmtId="0" fontId="5" fillId="0" borderId="0" xfId="0" applyFont="1" applyFill="1" applyAlignment="1" applyProtection="1">
      <alignment horizontal="left" vertical="top"/>
    </xf>
    <xf numFmtId="0" fontId="9" fillId="0" borderId="0" xfId="0" applyFont="1"/>
    <xf numFmtId="0" fontId="3" fillId="3" borderId="0" xfId="0" applyFont="1" applyFill="1"/>
    <xf numFmtId="4" fontId="4" fillId="0" borderId="0" xfId="0" applyNumberFormat="1" applyFont="1" applyFill="1" applyBorder="1" applyAlignment="1"/>
    <xf numFmtId="0" fontId="16" fillId="0" borderId="0" xfId="0" applyFont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3" fillId="0" borderId="0" xfId="0" applyNumberFormat="1" applyFont="1"/>
    <xf numFmtId="0" fontId="5" fillId="0" borderId="0" xfId="0" applyFont="1" applyFill="1" applyBorder="1" applyAlignment="1"/>
    <xf numFmtId="164" fontId="5" fillId="0" borderId="0" xfId="0" applyNumberFormat="1" applyFont="1"/>
    <xf numFmtId="0" fontId="3" fillId="0" borderId="0" xfId="0" applyFont="1" applyAlignment="1">
      <alignment vertical="center"/>
    </xf>
    <xf numFmtId="0" fontId="5" fillId="0" borderId="0" xfId="0" applyFont="1" applyBorder="1" applyAlignment="1"/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0" fillId="3" borderId="0" xfId="0" applyFont="1" applyFill="1"/>
    <xf numFmtId="0" fontId="5" fillId="0" borderId="0" xfId="0" applyFont="1" applyFill="1" applyAlignment="1" applyProtection="1">
      <alignment horizontal="left"/>
    </xf>
    <xf numFmtId="49" fontId="5" fillId="0" borderId="0" xfId="0" applyNumberFormat="1" applyFont="1" applyFill="1" applyBorder="1" applyAlignment="1"/>
    <xf numFmtId="0" fontId="3" fillId="0" borderId="0" xfId="0" applyFont="1" applyAlignment="1"/>
    <xf numFmtId="0" fontId="5" fillId="0" borderId="0" xfId="0" applyFont="1" applyFill="1" applyBorder="1" applyAlignment="1" applyProtection="1">
      <alignment horizontal="left"/>
    </xf>
    <xf numFmtId="0" fontId="12" fillId="0" borderId="0" xfId="0" applyFont="1" applyAlignment="1"/>
    <xf numFmtId="3" fontId="12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165" fontId="3" fillId="0" borderId="0" xfId="0" applyNumberFormat="1" applyFont="1"/>
    <xf numFmtId="0" fontId="5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Border="1"/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9" fillId="0" borderId="0" xfId="0" applyFont="1" applyFill="1" applyBorder="1"/>
    <xf numFmtId="0" fontId="3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top"/>
    </xf>
    <xf numFmtId="0" fontId="9" fillId="0" borderId="0" xfId="0" applyFont="1" applyFill="1" applyBorder="1" applyAlignment="1"/>
    <xf numFmtId="0" fontId="9" fillId="0" borderId="0" xfId="0" applyFont="1" applyBorder="1" applyAlignment="1"/>
    <xf numFmtId="0" fontId="11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Continuous" vertical="center" wrapText="1"/>
    </xf>
    <xf numFmtId="0" fontId="7" fillId="0" borderId="0" xfId="0" applyFont="1" applyFill="1" applyAlignment="1">
      <alignment horizontal="centerContinuous" vertical="center" wrapText="1"/>
    </xf>
    <xf numFmtId="3" fontId="7" fillId="2" borderId="2" xfId="0" applyNumberFormat="1" applyFont="1" applyFill="1" applyBorder="1" applyAlignment="1">
      <alignment horizontal="centerContinuous" vertical="center"/>
    </xf>
    <xf numFmtId="0" fontId="7" fillId="2" borderId="3" xfId="0" applyFont="1" applyFill="1" applyBorder="1" applyAlignment="1">
      <alignment horizontal="centerContinuous" vertical="center"/>
    </xf>
    <xf numFmtId="43" fontId="12" fillId="0" borderId="0" xfId="3" applyFont="1"/>
    <xf numFmtId="3" fontId="7" fillId="0" borderId="7" xfId="0" applyNumberFormat="1" applyFont="1" applyBorder="1" applyAlignment="1">
      <alignment vertical="center"/>
    </xf>
    <xf numFmtId="0" fontId="7" fillId="2" borderId="2" xfId="0" applyFont="1" applyFill="1" applyBorder="1" applyAlignment="1">
      <alignment horizontal="centerContinuous" vertical="center"/>
    </xf>
    <xf numFmtId="3" fontId="7" fillId="0" borderId="10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horizontal="right" vertical="center"/>
    </xf>
    <xf numFmtId="0" fontId="7" fillId="2" borderId="14" xfId="0" applyFont="1" applyFill="1" applyBorder="1" applyAlignment="1">
      <alignment horizontal="centerContinuous" vertical="center" wrapText="1"/>
    </xf>
    <xf numFmtId="0" fontId="7" fillId="2" borderId="13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7" fillId="2" borderId="8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Continuous" wrapText="1"/>
    </xf>
    <xf numFmtId="0" fontId="7" fillId="0" borderId="0" xfId="0" applyFont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0" fontId="11" fillId="0" borderId="0" xfId="0" applyFont="1" applyFill="1" applyAlignment="1">
      <alignment horizontal="centerContinuous" vertical="center" wrapText="1"/>
    </xf>
    <xf numFmtId="0" fontId="11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Continuous" vertical="center" wrapText="1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165" fontId="5" fillId="0" borderId="12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vertical="center"/>
    </xf>
    <xf numFmtId="0" fontId="11" fillId="2" borderId="15" xfId="0" applyFont="1" applyFill="1" applyBorder="1" applyAlignment="1">
      <alignment horizontal="centerContinuous" vertical="center" wrapText="1"/>
    </xf>
    <xf numFmtId="0" fontId="11" fillId="2" borderId="14" xfId="0" applyFont="1" applyFill="1" applyBorder="1" applyAlignment="1">
      <alignment horizontal="centerContinuous" vertical="center" wrapText="1"/>
    </xf>
    <xf numFmtId="0" fontId="11" fillId="2" borderId="9" xfId="0" applyFont="1" applyFill="1" applyBorder="1" applyAlignment="1">
      <alignment horizontal="centerContinuous" vertical="center" wrapText="1"/>
    </xf>
    <xf numFmtId="3" fontId="11" fillId="3" borderId="10" xfId="0" applyNumberFormat="1" applyFont="1" applyFill="1" applyBorder="1" applyAlignment="1">
      <alignment vertical="center"/>
    </xf>
    <xf numFmtId="0" fontId="3" fillId="0" borderId="0" xfId="0" applyFont="1" applyBorder="1" applyAlignment="1"/>
    <xf numFmtId="165" fontId="11" fillId="3" borderId="11" xfId="0" applyNumberFormat="1" applyFont="1" applyFill="1" applyBorder="1" applyAlignment="1">
      <alignment vertical="center"/>
    </xf>
    <xf numFmtId="0" fontId="11" fillId="3" borderId="0" xfId="0" applyFont="1" applyFill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horizontal="centerContinuous" vertical="center" wrapText="1"/>
    </xf>
    <xf numFmtId="3" fontId="11" fillId="0" borderId="10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7" fillId="2" borderId="14" xfId="1" applyFont="1" applyFill="1" applyBorder="1" applyAlignment="1">
      <alignment horizontal="centerContinuous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Continuous" vertical="center" wrapText="1"/>
    </xf>
    <xf numFmtId="0" fontId="11" fillId="0" borderId="4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Continuous" vertical="center" wrapText="1"/>
    </xf>
    <xf numFmtId="0" fontId="7" fillId="2" borderId="15" xfId="0" applyFont="1" applyFill="1" applyBorder="1" applyAlignment="1">
      <alignment horizontal="centerContinuous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165" fontId="7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/>
    <xf numFmtId="164" fontId="5" fillId="0" borderId="0" xfId="0" applyNumberFormat="1" applyFont="1" applyBorder="1"/>
    <xf numFmtId="165" fontId="3" fillId="0" borderId="0" xfId="0" applyNumberFormat="1" applyFont="1" applyBorder="1"/>
    <xf numFmtId="3" fontId="3" fillId="3" borderId="0" xfId="0" applyNumberFormat="1" applyFont="1" applyFill="1" applyBorder="1"/>
    <xf numFmtId="165" fontId="3" fillId="3" borderId="0" xfId="0" applyNumberFormat="1" applyFont="1" applyFill="1" applyBorder="1"/>
    <xf numFmtId="165" fontId="3" fillId="3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 vertical="center"/>
    </xf>
    <xf numFmtId="0" fontId="2" fillId="0" borderId="0" xfId="0" applyFont="1" applyFill="1"/>
    <xf numFmtId="0" fontId="6" fillId="0" borderId="0" xfId="0" applyFont="1" applyFill="1"/>
    <xf numFmtId="0" fontId="1" fillId="0" borderId="0" xfId="0" applyFont="1" applyFill="1"/>
    <xf numFmtId="2" fontId="1" fillId="0" borderId="0" xfId="0" applyNumberFormat="1" applyFont="1" applyFill="1"/>
    <xf numFmtId="3" fontId="1" fillId="0" borderId="0" xfId="0" applyNumberFormat="1" applyFont="1" applyFill="1"/>
    <xf numFmtId="0" fontId="20" fillId="3" borderId="0" xfId="1" applyFont="1" applyFill="1" applyBorder="1"/>
    <xf numFmtId="0" fontId="20" fillId="0" borderId="0" xfId="1" applyFont="1"/>
    <xf numFmtId="2" fontId="1" fillId="0" borderId="0" xfId="0" applyNumberFormat="1" applyFont="1"/>
    <xf numFmtId="3" fontId="20" fillId="0" borderId="0" xfId="1" applyNumberFormat="1" applyFont="1"/>
    <xf numFmtId="3" fontId="1" fillId="0" borderId="0" xfId="0" applyNumberFormat="1" applyFont="1"/>
    <xf numFmtId="0" fontId="1" fillId="0" borderId="0" xfId="0" applyFont="1" applyBorder="1"/>
    <xf numFmtId="0" fontId="5" fillId="0" borderId="0" xfId="1" applyFont="1" applyFill="1" applyAlignment="1">
      <alignment horizontal="left" vertical="justify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/>
    <xf numFmtId="0" fontId="4" fillId="3" borderId="0" xfId="0" applyFont="1" applyFill="1"/>
    <xf numFmtId="3" fontId="16" fillId="3" borderId="0" xfId="0" applyNumberFormat="1" applyFont="1" applyFill="1" applyBorder="1"/>
    <xf numFmtId="165" fontId="5" fillId="4" borderId="0" xfId="1" applyNumberFormat="1" applyFont="1" applyFill="1" applyBorder="1"/>
    <xf numFmtId="165" fontId="5" fillId="0" borderId="0" xfId="1" applyNumberFormat="1" applyFont="1" applyFill="1" applyBorder="1"/>
    <xf numFmtId="165" fontId="4" fillId="0" borderId="0" xfId="0" applyNumberFormat="1" applyFont="1" applyFill="1" applyBorder="1"/>
    <xf numFmtId="0" fontId="10" fillId="0" borderId="0" xfId="0" applyFont="1" applyBorder="1" applyAlignment="1">
      <alignment wrapText="1"/>
    </xf>
    <xf numFmtId="165" fontId="4" fillId="0" borderId="0" xfId="0" applyNumberFormat="1" applyFont="1" applyFill="1" applyBorder="1" applyAlignment="1"/>
    <xf numFmtId="0" fontId="11" fillId="0" borderId="0" xfId="0" applyFont="1" applyBorder="1" applyAlignment="1">
      <alignment horizontal="center" vertical="center"/>
    </xf>
    <xf numFmtId="164" fontId="2" fillId="3" borderId="0" xfId="0" applyNumberFormat="1" applyFont="1" applyFill="1" applyBorder="1"/>
    <xf numFmtId="165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/>
    <xf numFmtId="0" fontId="7" fillId="0" borderId="0" xfId="4" applyFont="1" applyAlignment="1">
      <alignment horizontal="centerContinuous" vertical="center" wrapText="1"/>
    </xf>
    <xf numFmtId="0" fontId="21" fillId="0" borderId="0" xfId="4"/>
    <xf numFmtId="0" fontId="7" fillId="2" borderId="2" xfId="4" applyFont="1" applyFill="1" applyBorder="1" applyAlignment="1">
      <alignment horizontal="centerContinuous" vertical="center" wrapText="1"/>
    </xf>
    <xf numFmtId="0" fontId="7" fillId="2" borderId="3" xfId="4" applyFont="1" applyFill="1" applyBorder="1" applyAlignment="1">
      <alignment horizontal="centerContinuous" vertical="center" wrapText="1"/>
    </xf>
    <xf numFmtId="0" fontId="7" fillId="2" borderId="9" xfId="4" applyFont="1" applyFill="1" applyBorder="1" applyAlignment="1">
      <alignment horizontal="centerContinuous" vertical="center" wrapText="1"/>
    </xf>
    <xf numFmtId="0" fontId="5" fillId="0" borderId="0" xfId="4" applyFont="1"/>
    <xf numFmtId="0" fontId="5" fillId="0" borderId="0" xfId="4" applyFont="1" applyFill="1" applyBorder="1" applyAlignment="1">
      <alignment horizontal="left"/>
    </xf>
    <xf numFmtId="0" fontId="5" fillId="0" borderId="0" xfId="4" applyFont="1" applyAlignment="1">
      <alignment horizontal="center"/>
    </xf>
    <xf numFmtId="0" fontId="21" fillId="5" borderId="0" xfId="4" applyFill="1"/>
    <xf numFmtId="0" fontId="21" fillId="3" borderId="0" xfId="4" applyFill="1"/>
    <xf numFmtId="0" fontId="5" fillId="0" borderId="0" xfId="4" applyFont="1" applyAlignment="1">
      <alignment horizontal="centerContinuous" wrapText="1"/>
    </xf>
    <xf numFmtId="0" fontId="5" fillId="0" borderId="0" xfId="4" applyFont="1" applyAlignment="1">
      <alignment vertical="center"/>
    </xf>
    <xf numFmtId="3" fontId="5" fillId="0" borderId="10" xfId="4" applyNumberFormat="1" applyFont="1" applyBorder="1" applyAlignment="1">
      <alignment vertical="center"/>
    </xf>
    <xf numFmtId="3" fontId="7" fillId="0" borderId="10" xfId="4" applyNumberFormat="1" applyFont="1" applyBorder="1" applyAlignment="1">
      <alignment horizontal="right" vertical="center"/>
    </xf>
    <xf numFmtId="3" fontId="5" fillId="0" borderId="11" xfId="4" applyNumberFormat="1" applyFont="1" applyBorder="1" applyAlignment="1">
      <alignment vertical="center"/>
    </xf>
    <xf numFmtId="0" fontId="21" fillId="0" borderId="0" xfId="4" applyAlignment="1">
      <alignment vertical="center"/>
    </xf>
    <xf numFmtId="3" fontId="21" fillId="0" borderId="0" xfId="4" applyNumberFormat="1" applyAlignment="1">
      <alignment vertical="center"/>
    </xf>
    <xf numFmtId="0" fontId="5" fillId="0" borderId="13" xfId="4" applyFont="1" applyBorder="1" applyAlignment="1">
      <alignment vertical="center"/>
    </xf>
    <xf numFmtId="3" fontId="5" fillId="0" borderId="7" xfId="4" applyNumberFormat="1" applyFont="1" applyBorder="1" applyAlignment="1">
      <alignment vertical="center"/>
    </xf>
    <xf numFmtId="3" fontId="7" fillId="0" borderId="7" xfId="4" applyNumberFormat="1" applyFont="1" applyBorder="1" applyAlignment="1">
      <alignment horizontal="right" vertical="center"/>
    </xf>
    <xf numFmtId="3" fontId="5" fillId="0" borderId="12" xfId="4" applyNumberFormat="1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5" fillId="0" borderId="11" xfId="0" applyNumberFormat="1" applyFont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5" fillId="0" borderId="7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22" fillId="0" borderId="0" xfId="5" applyBorder="1" applyAlignment="1">
      <alignment horizontal="justify" vertical="center" wrapText="1"/>
    </xf>
    <xf numFmtId="0" fontId="22" fillId="0" borderId="0" xfId="5" applyBorder="1" applyAlignment="1">
      <alignment horizontal="justify" wrapText="1"/>
    </xf>
    <xf numFmtId="0" fontId="22" fillId="0" borderId="0" xfId="5"/>
    <xf numFmtId="0" fontId="22" fillId="0" borderId="0" xfId="5" applyAlignment="1">
      <alignment wrapText="1"/>
    </xf>
    <xf numFmtId="0" fontId="22" fillId="0" borderId="0" xfId="5" applyBorder="1" applyAlignment="1">
      <alignment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 readingOrder="1"/>
    </xf>
    <xf numFmtId="167" fontId="4" fillId="3" borderId="0" xfId="3" applyNumberFormat="1" applyFont="1" applyFill="1" applyBorder="1"/>
    <xf numFmtId="165" fontId="4" fillId="3" borderId="0" xfId="0" applyNumberFormat="1" applyFont="1" applyFill="1" applyBorder="1"/>
    <xf numFmtId="166" fontId="2" fillId="3" borderId="0" xfId="3" applyNumberFormat="1" applyFont="1" applyFill="1"/>
    <xf numFmtId="164" fontId="2" fillId="0" borderId="0" xfId="0" applyNumberFormat="1" applyFont="1" applyBorder="1"/>
    <xf numFmtId="3" fontId="4" fillId="3" borderId="10" xfId="0" applyNumberFormat="1" applyFont="1" applyFill="1" applyBorder="1"/>
    <xf numFmtId="0" fontId="8" fillId="0" borderId="0" xfId="0" applyFont="1" applyBorder="1"/>
    <xf numFmtId="2" fontId="2" fillId="0" borderId="0" xfId="0" applyNumberFormat="1" applyFont="1" applyBorder="1"/>
    <xf numFmtId="2" fontId="8" fillId="0" borderId="0" xfId="0" applyNumberFormat="1" applyFont="1" applyBorder="1"/>
    <xf numFmtId="43" fontId="2" fillId="0" borderId="0" xfId="3" applyFont="1" applyBorder="1"/>
    <xf numFmtId="0" fontId="5" fillId="0" borderId="0" xfId="0" applyFont="1" applyAlignment="1">
      <alignment horizontal="left" vertical="center"/>
    </xf>
    <xf numFmtId="0" fontId="22" fillId="0" borderId="0" xfId="5" applyFill="1" applyBorder="1" applyAlignment="1">
      <alignment horizontal="justify" wrapText="1"/>
    </xf>
    <xf numFmtId="0" fontId="22" fillId="0" borderId="0" xfId="5" applyBorder="1"/>
    <xf numFmtId="0" fontId="22" fillId="0" borderId="0" xfId="5" applyBorder="1" applyAlignment="1"/>
    <xf numFmtId="0" fontId="20" fillId="0" borderId="0" xfId="0" applyFont="1" applyBorder="1"/>
    <xf numFmtId="0" fontId="22" fillId="0" borderId="0" xfId="5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24" fillId="0" borderId="0" xfId="0" applyFont="1" applyBorder="1"/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3" fontId="7" fillId="0" borderId="0" xfId="0" applyNumberFormat="1" applyFont="1" applyBorder="1" applyAlignment="1"/>
    <xf numFmtId="3" fontId="5" fillId="0" borderId="0" xfId="0" applyNumberFormat="1" applyFont="1" applyFill="1" applyBorder="1" applyAlignment="1"/>
    <xf numFmtId="0" fontId="25" fillId="0" borderId="0" xfId="0" applyFont="1"/>
    <xf numFmtId="0" fontId="9" fillId="3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4" fontId="5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/>
    <xf numFmtId="4" fontId="5" fillId="0" borderId="0" xfId="0" applyNumberFormat="1" applyFont="1" applyBorder="1" applyAlignment="1"/>
    <xf numFmtId="0" fontId="5" fillId="3" borderId="0" xfId="1" applyFont="1" applyFill="1" applyBorder="1" applyAlignment="1">
      <alignment vertical="center" wrapText="1"/>
    </xf>
    <xf numFmtId="0" fontId="5" fillId="3" borderId="0" xfId="1" applyFont="1" applyFill="1" applyBorder="1"/>
    <xf numFmtId="3" fontId="5" fillId="3" borderId="0" xfId="1" applyNumberFormat="1" applyFont="1" applyFill="1" applyBorder="1"/>
    <xf numFmtId="2" fontId="6" fillId="0" borderId="0" xfId="0" applyNumberFormat="1" applyFont="1"/>
    <xf numFmtId="167" fontId="6" fillId="0" borderId="0" xfId="3" applyNumberFormat="1" applyFont="1"/>
    <xf numFmtId="166" fontId="6" fillId="0" borderId="0" xfId="3" applyNumberFormat="1" applyFont="1"/>
    <xf numFmtId="0" fontId="6" fillId="0" borderId="0" xfId="0" applyFont="1" applyAlignment="1">
      <alignment horizontal="center"/>
    </xf>
    <xf numFmtId="3" fontId="5" fillId="0" borderId="7" xfId="0" applyNumberFormat="1" applyFont="1" applyBorder="1" applyAlignment="1">
      <alignment horizontal="right" vertical="center"/>
    </xf>
    <xf numFmtId="0" fontId="24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Border="1" applyAlignment="1">
      <alignment horizontal="left" vertical="top"/>
    </xf>
    <xf numFmtId="166" fontId="3" fillId="0" borderId="0" xfId="3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5" fillId="0" borderId="0" xfId="0" applyNumberFormat="1" applyFont="1"/>
    <xf numFmtId="0" fontId="5" fillId="0" borderId="4" xfId="0" applyFont="1" applyBorder="1" applyAlignment="1">
      <alignment vertical="center"/>
    </xf>
    <xf numFmtId="0" fontId="5" fillId="0" borderId="10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vertical="center"/>
    </xf>
    <xf numFmtId="3" fontId="5" fillId="3" borderId="10" xfId="0" applyNumberFormat="1" applyFont="1" applyFill="1" applyBorder="1" applyAlignment="1">
      <alignment vertical="center"/>
    </xf>
    <xf numFmtId="0" fontId="5" fillId="3" borderId="10" xfId="0" applyFont="1" applyFill="1" applyBorder="1" applyAlignment="1">
      <alignment horizontal="right" vertical="center"/>
    </xf>
    <xf numFmtId="3" fontId="5" fillId="3" borderId="11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Continuous" vertical="top" wrapText="1"/>
    </xf>
    <xf numFmtId="0" fontId="7" fillId="0" borderId="0" xfId="0" applyFont="1" applyFill="1" applyAlignment="1">
      <alignment horizontal="centerContinuous" vertical="top" wrapText="1"/>
    </xf>
    <xf numFmtId="3" fontId="7" fillId="0" borderId="0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vertical="center"/>
    </xf>
    <xf numFmtId="165" fontId="5" fillId="0" borderId="11" xfId="0" applyNumberFormat="1" applyFont="1" applyBorder="1" applyAlignment="1">
      <alignment horizontal="right" vertical="center"/>
    </xf>
    <xf numFmtId="0" fontId="11" fillId="0" borderId="0" xfId="0" applyFont="1" applyFill="1" applyAlignment="1">
      <alignment horizontal="centerContinuous" vertical="top" wrapText="1"/>
    </xf>
    <xf numFmtId="3" fontId="3" fillId="0" borderId="4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3" fontId="7" fillId="3" borderId="10" xfId="0" applyNumberFormat="1" applyFont="1" applyFill="1" applyBorder="1" applyAlignment="1">
      <alignment horizontal="right" vertical="center"/>
    </xf>
    <xf numFmtId="3" fontId="3" fillId="3" borderId="4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Continuous" vertical="top" wrapText="1"/>
    </xf>
    <xf numFmtId="3" fontId="12" fillId="0" borderId="0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4" fontId="3" fillId="0" borderId="13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/>
    </xf>
    <xf numFmtId="3" fontId="15" fillId="0" borderId="10" xfId="1" applyNumberFormat="1" applyFont="1" applyBorder="1" applyAlignment="1">
      <alignment horizontal="right" vertical="center" wrapText="1"/>
    </xf>
    <xf numFmtId="3" fontId="15" fillId="0" borderId="11" xfId="1" applyNumberFormat="1" applyFont="1" applyBorder="1" applyAlignment="1">
      <alignment horizontal="right" vertical="center" wrapText="1"/>
    </xf>
    <xf numFmtId="3" fontId="15" fillId="0" borderId="11" xfId="1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horizontal="left" vertical="center"/>
    </xf>
    <xf numFmtId="3" fontId="15" fillId="0" borderId="10" xfId="1" applyNumberFormat="1" applyFont="1" applyFill="1" applyBorder="1" applyAlignment="1">
      <alignment horizontal="right" vertical="center" wrapText="1"/>
    </xf>
    <xf numFmtId="3" fontId="15" fillId="0" borderId="0" xfId="1" applyNumberFormat="1" applyFont="1" applyFill="1" applyBorder="1" applyAlignment="1">
      <alignment horizontal="right" vertical="center" wrapText="1"/>
    </xf>
    <xf numFmtId="0" fontId="3" fillId="0" borderId="10" xfId="0" applyFont="1" applyBorder="1" applyAlignment="1">
      <alignment vertical="center"/>
    </xf>
    <xf numFmtId="0" fontId="5" fillId="0" borderId="13" xfId="1" applyFont="1" applyFill="1" applyBorder="1" applyAlignment="1">
      <alignment horizontal="left" vertical="center"/>
    </xf>
    <xf numFmtId="3" fontId="15" fillId="0" borderId="13" xfId="1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centerContinuous" vertical="top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165" fontId="3" fillId="0" borderId="10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0" fontId="7" fillId="0" borderId="0" xfId="4" applyFont="1" applyAlignment="1">
      <alignment horizontal="centerContinuous" vertical="top" wrapText="1"/>
    </xf>
    <xf numFmtId="165" fontId="5" fillId="0" borderId="4" xfId="0" applyNumberFormat="1" applyFont="1" applyBorder="1" applyAlignment="1">
      <alignment vertical="center"/>
    </xf>
    <xf numFmtId="165" fontId="5" fillId="0" borderId="6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3" fillId="3" borderId="10" xfId="0" applyNumberFormat="1" applyFont="1" applyFill="1" applyBorder="1"/>
    <xf numFmtId="165" fontId="3" fillId="3" borderId="11" xfId="0" applyNumberFormat="1" applyFont="1" applyFill="1" applyBorder="1"/>
    <xf numFmtId="165" fontId="3" fillId="3" borderId="11" xfId="0" applyNumberFormat="1" applyFont="1" applyFill="1" applyBorder="1" applyAlignment="1">
      <alignment horizontal="right"/>
    </xf>
    <xf numFmtId="0" fontId="3" fillId="3" borderId="13" xfId="0" applyFont="1" applyFill="1" applyBorder="1"/>
    <xf numFmtId="3" fontId="3" fillId="3" borderId="7" xfId="0" applyNumberFormat="1" applyFont="1" applyFill="1" applyBorder="1"/>
    <xf numFmtId="165" fontId="3" fillId="3" borderId="12" xfId="0" applyNumberFormat="1" applyFont="1" applyFill="1" applyBorder="1" applyAlignment="1">
      <alignment horizontal="right"/>
    </xf>
    <xf numFmtId="3" fontId="3" fillId="0" borderId="10" xfId="0" applyNumberFormat="1" applyFont="1" applyFill="1" applyBorder="1"/>
    <xf numFmtId="164" fontId="7" fillId="0" borderId="10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3" fontId="5" fillId="0" borderId="10" xfId="0" applyNumberFormat="1" applyFont="1" applyFill="1" applyBorder="1" applyAlignment="1">
      <alignment horizontal="right" vertical="center"/>
    </xf>
    <xf numFmtId="164" fontId="5" fillId="0" borderId="10" xfId="0" applyNumberFormat="1" applyFont="1" applyFill="1" applyBorder="1" applyAlignment="1">
      <alignment horizontal="right" vertical="center"/>
    </xf>
    <xf numFmtId="164" fontId="5" fillId="0" borderId="10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horizontal="right" vertical="center"/>
    </xf>
    <xf numFmtId="164" fontId="7" fillId="0" borderId="11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3" fontId="3" fillId="3" borderId="10" xfId="0" applyNumberFormat="1" applyFont="1" applyFill="1" applyBorder="1" applyAlignment="1">
      <alignment horizontal="right"/>
    </xf>
    <xf numFmtId="3" fontId="3" fillId="3" borderId="10" xfId="0" applyNumberFormat="1" applyFont="1" applyFill="1" applyBorder="1" applyAlignment="1">
      <alignment horizontal="right" vertical="center"/>
    </xf>
    <xf numFmtId="165" fontId="7" fillId="0" borderId="11" xfId="0" applyNumberFormat="1" applyFont="1" applyFill="1" applyBorder="1" applyAlignment="1">
      <alignment horizontal="right" vertical="center"/>
    </xf>
    <xf numFmtId="165" fontId="3" fillId="0" borderId="11" xfId="0" applyNumberFormat="1" applyFont="1" applyFill="1" applyBorder="1" applyAlignment="1">
      <alignment vertical="center"/>
    </xf>
    <xf numFmtId="165" fontId="11" fillId="0" borderId="11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horizontal="right" vertical="center"/>
    </xf>
    <xf numFmtId="165" fontId="3" fillId="0" borderId="11" xfId="0" applyNumberFormat="1" applyFont="1" applyFill="1" applyBorder="1" applyAlignment="1">
      <alignment horizontal="right" vertical="center"/>
    </xf>
    <xf numFmtId="165" fontId="3" fillId="0" borderId="12" xfId="0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vertical="center"/>
    </xf>
    <xf numFmtId="164" fontId="12" fillId="0" borderId="0" xfId="0" applyNumberFormat="1" applyFont="1" applyBorder="1"/>
    <xf numFmtId="3" fontId="11" fillId="0" borderId="10" xfId="0" applyNumberFormat="1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5" fillId="0" borderId="11" xfId="0" applyNumberFormat="1" applyFont="1" applyBorder="1"/>
    <xf numFmtId="3" fontId="3" fillId="0" borderId="11" xfId="0" applyNumberFormat="1" applyFont="1" applyBorder="1"/>
    <xf numFmtId="3" fontId="3" fillId="0" borderId="10" xfId="0" applyNumberFormat="1" applyFont="1" applyBorder="1" applyAlignment="1">
      <alignment horizontal="right"/>
    </xf>
    <xf numFmtId="3" fontId="11" fillId="0" borderId="10" xfId="0" applyNumberFormat="1" applyFont="1" applyFill="1" applyBorder="1" applyAlignment="1">
      <alignment vertical="center"/>
    </xf>
    <xf numFmtId="3" fontId="11" fillId="0" borderId="11" xfId="0" applyNumberFormat="1" applyFont="1" applyFill="1" applyBorder="1" applyAlignment="1">
      <alignment vertical="center"/>
    </xf>
    <xf numFmtId="3" fontId="11" fillId="0" borderId="1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justify"/>
    </xf>
    <xf numFmtId="0" fontId="7" fillId="2" borderId="1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 shrinkToFit="1"/>
    </xf>
    <xf numFmtId="0" fontId="11" fillId="2" borderId="12" xfId="0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justify" vertical="center" wrapText="1"/>
    </xf>
    <xf numFmtId="0" fontId="5" fillId="0" borderId="0" xfId="1" applyFont="1" applyFill="1" applyBorder="1" applyAlignment="1">
      <alignment horizontal="justify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65" fontId="5" fillId="0" borderId="14" xfId="0" applyNumberFormat="1" applyFont="1" applyBorder="1" applyAlignment="1">
      <alignment horizontal="left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2" borderId="11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/>
    </xf>
    <xf numFmtId="0" fontId="7" fillId="2" borderId="4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</cellXfs>
  <cellStyles count="6">
    <cellStyle name="Hipervínculo" xfId="5" builtinId="8"/>
    <cellStyle name="Millares" xfId="3" builtinId="3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colors>
    <mruColors>
      <color rgb="FFFF9F9F"/>
      <color rgb="FFE2EFD9"/>
      <color rgb="FFC07224"/>
      <color rgb="FF6BA42C"/>
      <color rgb="FF7ABC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b="1"/>
            </a:pPr>
            <a:r>
              <a:rPr lang="en-US" b="1"/>
              <a:t>COSECHA DE CAFÉ EN LAS PRINCIPALES PROVINCIAS Y COMARCA INDÍGENA, DE LA REPÚBLICA: AÑOS </a:t>
            </a:r>
          </a:p>
          <a:p>
            <a:pPr algn="ctr" rtl="0">
              <a:defRPr b="1"/>
            </a:pPr>
            <a:r>
              <a:rPr lang="en-US" b="1"/>
              <a:t>AGRÍCOLAS 2011/12 A 2017/18</a:t>
            </a:r>
          </a:p>
        </c:rich>
      </c:tx>
      <c:layout>
        <c:manualLayout>
          <c:xMode val="edge"/>
          <c:yMode val="edge"/>
          <c:x val="0.14326406425132637"/>
          <c:y val="3.332925338051819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023787848259381E-2"/>
          <c:y val="0.16314538698221212"/>
          <c:w val="0.88047228519814347"/>
          <c:h val="0.75150155312184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3D4-417A-896C-B74A7CD8989F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3D4-417A-896C-B74A7CD8989F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3D4-417A-896C-B74A7CD8989F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3D4-417A-896C-B74A7CD8989F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83D4-417A-896C-B74A7CD8989F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3D4-417A-896C-B74A7CD8989F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83D4-417A-896C-B74A7CD8989F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3D4-417A-896C-B74A7CD8989F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3D4-417A-896C-B74A7CD8989F}"/>
              </c:ext>
            </c:extLst>
          </c:dPt>
          <c:dLbls>
            <c:dLbl>
              <c:idx val="5"/>
              <c:layout>
                <c:manualLayout>
                  <c:x val="9.0144420639453178E-17"/>
                  <c:y val="-8.84275246615321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3D4-417A-896C-B74A7CD8989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1'!$A$6:$A$12</c:f>
              <c:strCache>
                <c:ptCount val="7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 (P)</c:v>
                </c:pt>
              </c:strCache>
            </c:strRef>
          </c:cat>
          <c:val>
            <c:numRef>
              <c:f>'GRÁFICA 1'!$B$6:$B$12</c:f>
              <c:numCache>
                <c:formatCode>#,##0.0</c:formatCode>
                <c:ptCount val="7"/>
                <c:pt idx="0">
                  <c:v>206.4</c:v>
                </c:pt>
                <c:pt idx="1">
                  <c:v>141.30000000000001</c:v>
                </c:pt>
                <c:pt idx="2">
                  <c:v>132.30000000000001</c:v>
                </c:pt>
                <c:pt idx="3">
                  <c:v>149.4</c:v>
                </c:pt>
                <c:pt idx="4">
                  <c:v>120.1</c:v>
                </c:pt>
                <c:pt idx="5">
                  <c:v>130.1</c:v>
                </c:pt>
                <c:pt idx="6">
                  <c:v>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3D4-417A-896C-B74A7CD89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40624"/>
        <c:axId val="480451784"/>
      </c:barChart>
      <c:catAx>
        <c:axId val="40214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5755881760329203"/>
              <c:y val="0.9546178133908805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PA"/>
          </a:p>
        </c:txPr>
        <c:crossAx val="480451784"/>
        <c:crosses val="autoZero"/>
        <c:auto val="1"/>
        <c:lblAlgn val="ctr"/>
        <c:lblOffset val="100"/>
        <c:noMultiLvlLbl val="0"/>
      </c:catAx>
      <c:valAx>
        <c:axId val="480451784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Miles de</a:t>
                </a:r>
                <a:r>
                  <a:rPr lang="en-US" baseline="0"/>
                  <a:t> q</a:t>
                </a:r>
                <a:r>
                  <a:rPr lang="en-US"/>
                  <a:t>uintales piladdos</a:t>
                </a:r>
              </a:p>
            </c:rich>
          </c:tx>
          <c:layout>
            <c:manualLayout>
              <c:xMode val="edge"/>
              <c:yMode val="edge"/>
              <c:x val="7.1154866541525098E-3"/>
              <c:y val="0.4164277913710186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PA"/>
          </a:p>
        </c:txPr>
        <c:crossAx val="40214062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PA"/>
    </a:p>
  </c:txPr>
  <c:printSettings>
    <c:headerFooter/>
    <c:pageMargins b="0.98425196850393704" l="0.98425196850393704" r="0.98425196850393704" t="0.9055118110236221" header="0" footer="0"/>
    <c:pageSetup orientation="portrait" horizontalDpi="200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/>
              <a:t>COSECHA DE CAFÉ EN LA</a:t>
            </a:r>
            <a:r>
              <a:rPr lang="en-US" sz="1200" b="1" baseline="0"/>
              <a:t>S PRINCIPALES PROVINCIAS  Y COMARCA</a:t>
            </a:r>
            <a:r>
              <a:rPr lang="en-US" sz="1200" b="1"/>
              <a:t> INDÍGENA,</a:t>
            </a:r>
            <a:r>
              <a:rPr lang="en-US" sz="1200" b="1" baseline="0"/>
              <a:t> DE LA REPÚBLICA:</a:t>
            </a:r>
            <a:endParaRPr lang="en-US" sz="1200" b="1"/>
          </a:p>
          <a:p>
            <a:pPr>
              <a:defRPr sz="1200"/>
            </a:pPr>
            <a:r>
              <a:rPr lang="en-US" sz="1200" b="1"/>
              <a:t> AÑO AGRÍCOLA 2017/18 (P)</a:t>
            </a:r>
          </a:p>
        </c:rich>
      </c:tx>
      <c:layout>
        <c:manualLayout>
          <c:xMode val="edge"/>
          <c:yMode val="edge"/>
          <c:x val="0.16814730600663477"/>
          <c:y val="3.786191536748329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456004145978568"/>
          <c:y val="0.13289345538726069"/>
          <c:w val="0.83116271294113708"/>
          <c:h val="0.7155730592163123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 2'!$B$6:$B$12</c:f>
              <c:strCache>
                <c:ptCount val="7"/>
                <c:pt idx="0">
                  <c:v>Chiriquí</c:v>
                </c:pt>
                <c:pt idx="1">
                  <c:v>Coclé</c:v>
                </c:pt>
                <c:pt idx="2">
                  <c:v>Colón</c:v>
                </c:pt>
                <c:pt idx="3">
                  <c:v>Panamá Oeste </c:v>
                </c:pt>
                <c:pt idx="4">
                  <c:v>Veraguas</c:v>
                </c:pt>
                <c:pt idx="5">
                  <c:v>Ngäbe Buglé</c:v>
                </c:pt>
                <c:pt idx="6">
                  <c:v>Panamá   </c:v>
                </c:pt>
              </c:strCache>
            </c:strRef>
          </c:cat>
          <c:val>
            <c:numRef>
              <c:f>'GRÁFICA 2'!$D$6:$D$12</c:f>
              <c:numCache>
                <c:formatCode>_-* #,##0.0_-;\-* #,##0.0_-;_-* "-"??_-;_-@_-</c:formatCode>
                <c:ptCount val="7"/>
                <c:pt idx="0">
                  <c:v>84.3</c:v>
                </c:pt>
                <c:pt idx="1">
                  <c:v>15.3</c:v>
                </c:pt>
                <c:pt idx="2">
                  <c:v>5.8</c:v>
                </c:pt>
                <c:pt idx="3">
                  <c:v>3.7</c:v>
                </c:pt>
                <c:pt idx="4">
                  <c:v>2.1</c:v>
                </c:pt>
                <c:pt idx="5">
                  <c:v>1.2</c:v>
                </c:pt>
                <c:pt idx="6">
                  <c:v>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CF-404A-908B-09A11A0BEC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480449040"/>
        <c:axId val="480442376"/>
      </c:barChart>
      <c:catAx>
        <c:axId val="48044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/>
                  <a:t>Provincias y comarca</a:t>
                </a:r>
              </a:p>
            </c:rich>
          </c:tx>
          <c:layout>
            <c:manualLayout>
              <c:xMode val="edge"/>
              <c:yMode val="edge"/>
              <c:x val="0.41853085243325477"/>
              <c:y val="0.926420161070106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80442376"/>
        <c:crosses val="autoZero"/>
        <c:auto val="1"/>
        <c:lblAlgn val="ctr"/>
        <c:lblOffset val="100"/>
        <c:noMultiLvlLbl val="0"/>
      </c:catAx>
      <c:valAx>
        <c:axId val="480442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>
                    <a:solidFill>
                      <a:sysClr val="windowText" lastClr="000000"/>
                    </a:solidFill>
                  </a:rPr>
                  <a:t>Miles de quintales  pilados</a:t>
                </a:r>
              </a:p>
            </c:rich>
          </c:tx>
          <c:layout>
            <c:manualLayout>
              <c:xMode val="edge"/>
              <c:yMode val="edge"/>
              <c:x val="1.010281358142334E-2"/>
              <c:y val="0.373660069279497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80449040"/>
        <c:crosses val="autoZero"/>
        <c:crossBetween val="between"/>
      </c:valAx>
      <c:spPr>
        <a:noFill/>
        <a:ln w="952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COSECHA DE CAFÉ EN LA PROVINCIA DE CHIRIQUÍ Y COMARCA INDÍGENA: AÑOS AGRÍCOLAS                                                               2011/12 A 2017/18</a:t>
            </a:r>
          </a:p>
        </c:rich>
      </c:tx>
      <c:layout>
        <c:manualLayout>
          <c:xMode val="edge"/>
          <c:yMode val="edge"/>
          <c:x val="0.16546480052119492"/>
          <c:y val="9.306164583989435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61535723815815"/>
          <c:y val="0.15984792418919289"/>
          <c:w val="0.83323277769745818"/>
          <c:h val="0.72564252180130939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'GRÁFICA 3'!$B$14</c:f>
              <c:strCache>
                <c:ptCount val="1"/>
                <c:pt idx="0">
                  <c:v>Chiriquí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8.7565017945750011E-3"/>
                  <c:y val="-3.38614851842104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5FD-4F89-8384-2C6C9A97EB6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3'!$A$15:$A$21</c:f>
              <c:strCache>
                <c:ptCount val="7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 </c:v>
                </c:pt>
                <c:pt idx="6">
                  <c:v>2017/18 (P)</c:v>
                </c:pt>
              </c:strCache>
            </c:strRef>
          </c:cat>
          <c:val>
            <c:numRef>
              <c:f>'GRÁFICA 3'!$B$15:$B$21</c:f>
              <c:numCache>
                <c:formatCode>#,##0.0</c:formatCode>
                <c:ptCount val="7"/>
                <c:pt idx="0">
                  <c:v>136.80000000000001</c:v>
                </c:pt>
                <c:pt idx="1">
                  <c:v>108.3</c:v>
                </c:pt>
                <c:pt idx="2">
                  <c:v>107.3</c:v>
                </c:pt>
                <c:pt idx="3">
                  <c:v>127.7</c:v>
                </c:pt>
                <c:pt idx="4">
                  <c:v>102.1</c:v>
                </c:pt>
                <c:pt idx="5">
                  <c:v>103.4</c:v>
                </c:pt>
                <c:pt idx="6">
                  <c:v>84.3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5FD-4F89-8384-2C6C9A97EB63}"/>
            </c:ext>
          </c:extLst>
        </c:ser>
        <c:ser>
          <c:idx val="0"/>
          <c:order val="1"/>
          <c:tx>
            <c:strRef>
              <c:f>'GRÁFICA 3'!$C$14</c:f>
              <c:strCache>
                <c:ptCount val="1"/>
                <c:pt idx="0">
                  <c:v>Ngäbe Buglé</c:v>
                </c:pt>
              </c:strCache>
            </c:strRef>
          </c:tx>
          <c:spPr>
            <a:solidFill>
              <a:srgbClr val="FFC000"/>
            </a:solidFill>
            <a:ln w="6350"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FF0000"/>
              </a:contourClr>
            </a:sp3d>
          </c:spPr>
          <c:invertIfNegative val="0"/>
          <c:dLbls>
            <c:dLbl>
              <c:idx val="0"/>
              <c:layout>
                <c:manualLayout>
                  <c:x val="2.359882005899705E-2"/>
                  <c:y val="-2.80554047853694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5FD-4F89-8384-2C6C9A97EB6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359882005899705E-2"/>
                  <c:y val="-1.4027702392685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5FD-4F89-8384-2C6C9A97EB6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7699115044247787E-2"/>
                  <c:y val="-1.4027702392684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5FD-4F89-8384-2C6C9A97EB6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632251720747297E-2"/>
                  <c:y val="-2.8055404785368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5FD-4F89-8384-2C6C9A97EB6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5732546705998034E-2"/>
                  <c:y val="-2.8055404785368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5FD-4F89-8384-2C6C9A97EB6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0982579534753985E-2"/>
                  <c:y val="-1.716171688518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5FD-4F89-8384-2C6C9A97EB63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0662251368309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5FD-4F89-8384-2C6C9A97EB6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3'!$A$15:$A$21</c:f>
              <c:strCache>
                <c:ptCount val="7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 </c:v>
                </c:pt>
                <c:pt idx="6">
                  <c:v>2017/18 (P)</c:v>
                </c:pt>
              </c:strCache>
            </c:strRef>
          </c:cat>
          <c:val>
            <c:numRef>
              <c:f>'GRÁFICA 3'!$C$15:$C$21</c:f>
              <c:numCache>
                <c:formatCode>#,##0.0</c:formatCode>
                <c:ptCount val="7"/>
                <c:pt idx="0">
                  <c:v>20.100000000000001</c:v>
                </c:pt>
                <c:pt idx="1">
                  <c:v>3.5</c:v>
                </c:pt>
                <c:pt idx="2">
                  <c:v>3.2</c:v>
                </c:pt>
                <c:pt idx="3">
                  <c:v>2.6</c:v>
                </c:pt>
                <c:pt idx="4">
                  <c:v>2.2999999999999998</c:v>
                </c:pt>
                <c:pt idx="5">
                  <c:v>1.8</c:v>
                </c:pt>
                <c:pt idx="6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5FD-4F89-8384-2C6C9A97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shape val="box"/>
        <c:axId val="480442768"/>
        <c:axId val="480447472"/>
        <c:axId val="0"/>
      </c:bar3DChart>
      <c:catAx>
        <c:axId val="480442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latin typeface="Arial" panose="020B0604020202020204" pitchFamily="34" charset="0"/>
                    <a:cs typeface="Arial" panose="020B0604020202020204" pitchFamily="34" charset="0"/>
                  </a:rPr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6516849837995589"/>
              <c:y val="0.88792212064811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80447472"/>
        <c:crosses val="autoZero"/>
        <c:auto val="1"/>
        <c:lblAlgn val="ctr"/>
        <c:lblOffset val="100"/>
        <c:noMultiLvlLbl val="0"/>
      </c:catAx>
      <c:valAx>
        <c:axId val="48044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 de quintales pilados</a:t>
                </a:r>
              </a:p>
            </c:rich>
          </c:tx>
          <c:layout>
            <c:manualLayout>
              <c:xMode val="edge"/>
              <c:yMode val="edge"/>
              <c:x val="3.9500399412775514E-2"/>
              <c:y val="0.41656441777285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8044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40571125359759"/>
          <c:y val="0.92824006561384864"/>
          <c:w val="0.26137443113006847"/>
          <c:h val="2.44936224488253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 horizontalDpi="200" verticalDpi="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ÁRBOLES  DE CAFÉ  QUE PRODUCEN Y  NO PRODUCEN EN LA PROVINCIA DE CHIRIQUÍ Y COMARCA </a:t>
            </a:r>
          </a:p>
          <a:p>
            <a:pPr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INDÍGENA: AÑO AGRÍCOLA 2017/18 (P)</a:t>
            </a:r>
          </a:p>
        </c:rich>
      </c:tx>
      <c:layout>
        <c:manualLayout>
          <c:xMode val="edge"/>
          <c:yMode val="edge"/>
          <c:x val="0.14031473258290253"/>
          <c:y val="1.9897255928553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8129613831972269"/>
          <c:y val="0.17878339496721316"/>
          <c:w val="0.78400571887209769"/>
          <c:h val="0.71145049295304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4'!$B$2</c:f>
              <c:strCache>
                <c:ptCount val="1"/>
                <c:pt idx="0">
                  <c:v>Producen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4'!$A$3:$A$4</c:f>
              <c:strCache>
                <c:ptCount val="2"/>
                <c:pt idx="0">
                  <c:v>Chiriquí</c:v>
                </c:pt>
                <c:pt idx="1">
                  <c:v>Ngäbe Buglé</c:v>
                </c:pt>
              </c:strCache>
            </c:strRef>
          </c:cat>
          <c:val>
            <c:numRef>
              <c:f>'GRÁFICA 4'!$B$3:$B$4</c:f>
              <c:numCache>
                <c:formatCode>0.0</c:formatCode>
                <c:ptCount val="2"/>
                <c:pt idx="0">
                  <c:v>15.338200000000001</c:v>
                </c:pt>
                <c:pt idx="1">
                  <c:v>1.3914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2D-4D9A-9F25-FF93F04FB777}"/>
            </c:ext>
          </c:extLst>
        </c:ser>
        <c:ser>
          <c:idx val="1"/>
          <c:order val="1"/>
          <c:tx>
            <c:strRef>
              <c:f>'GRÁFICA 4'!$C$2</c:f>
              <c:strCache>
                <c:ptCount val="1"/>
                <c:pt idx="0">
                  <c:v>No producen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4'!$A$3:$A$4</c:f>
              <c:strCache>
                <c:ptCount val="2"/>
                <c:pt idx="0">
                  <c:v>Chiriquí</c:v>
                </c:pt>
                <c:pt idx="1">
                  <c:v>Ngäbe Buglé</c:v>
                </c:pt>
              </c:strCache>
            </c:strRef>
          </c:cat>
          <c:val>
            <c:numRef>
              <c:f>'GRÁFICA 4'!$C$3:$C$4</c:f>
              <c:numCache>
                <c:formatCode>0.0</c:formatCode>
                <c:ptCount val="2"/>
                <c:pt idx="0">
                  <c:v>7.8369999999999997</c:v>
                </c:pt>
                <c:pt idx="1">
                  <c:v>1.0860000000000001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52D-4D9A-9F25-FF93F04FB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8"/>
        <c:overlap val="-24"/>
        <c:axId val="480452176"/>
        <c:axId val="480450608"/>
      </c:barChart>
      <c:catAx>
        <c:axId val="480452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0.4160362662973392"/>
              <c:y val="0.925355285354455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80450608"/>
        <c:crosses val="autoZero"/>
        <c:auto val="1"/>
        <c:lblAlgn val="ctr"/>
        <c:lblOffset val="100"/>
        <c:noMultiLvlLbl val="0"/>
      </c:catAx>
      <c:valAx>
        <c:axId val="48045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Millones de árboles</a:t>
                </a:r>
              </a:p>
            </c:rich>
          </c:tx>
          <c:layout>
            <c:manualLayout>
              <c:xMode val="edge"/>
              <c:yMode val="edge"/>
              <c:x val="5.8627268870962444E-2"/>
              <c:y val="0.409645065935004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80452176"/>
        <c:crosses val="autoZero"/>
        <c:crossBetween val="between"/>
      </c:valAx>
      <c:spPr>
        <a:noFill/>
        <a:ln w="952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8646597002168348"/>
          <c:y val="0.96543360713658033"/>
          <c:w val="0.30408440224263072"/>
          <c:h val="2.7942958886506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35433070866141736" r="0.35433070866141736" t="0.74803149606299213" header="0.31496062992125984" footer="0.31496062992125984"/>
    <c:pageSetup orientation="portrait" horizontalDpi="200" verticalDpi="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TOTAL DE ÁRBOLES DE CAFÉ EN LA PROVINCIA DE CHIRIQUÍ Y</a:t>
            </a: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COMARCA INDÍGENA: AÑOS </a:t>
            </a: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AGRÍCOLAS</a:t>
            </a:r>
          </a:p>
          <a:p>
            <a:pPr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2011/12 A 2017/18  </a:t>
            </a:r>
          </a:p>
        </c:rich>
      </c:tx>
      <c:layout>
        <c:manualLayout>
          <c:xMode val="edge"/>
          <c:yMode val="edge"/>
          <c:x val="0.15490838647382113"/>
          <c:y val="2.6921228621010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37228616294453"/>
          <c:y val="3.5504875553354569E-2"/>
          <c:w val="0.80133434772343126"/>
          <c:h val="0.9074131721906854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'GRÁFICA 5'!$C$14</c:f>
              <c:strCache>
                <c:ptCount val="1"/>
                <c:pt idx="0">
                  <c:v>Chiriquí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5'!$B$15:$B$21</c:f>
              <c:strCache>
                <c:ptCount val="7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 </c:v>
                </c:pt>
                <c:pt idx="6">
                  <c:v>2017/18 (P)</c:v>
                </c:pt>
              </c:strCache>
            </c:strRef>
          </c:cat>
          <c:val>
            <c:numRef>
              <c:f>'GRÁFICA 5'!$C$15:$C$21</c:f>
              <c:numCache>
                <c:formatCode>#,##0.0</c:formatCode>
                <c:ptCount val="7"/>
                <c:pt idx="0">
                  <c:v>20.996500000000001</c:v>
                </c:pt>
                <c:pt idx="1">
                  <c:v>22.519400000000001</c:v>
                </c:pt>
                <c:pt idx="2">
                  <c:v>23.0289</c:v>
                </c:pt>
                <c:pt idx="3">
                  <c:v>22.974</c:v>
                </c:pt>
                <c:pt idx="4">
                  <c:v>22.135100000000001</c:v>
                </c:pt>
                <c:pt idx="5">
                  <c:v>21.7134</c:v>
                </c:pt>
                <c:pt idx="6">
                  <c:v>23.1752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3B-4A1E-BEE7-CDB92B108B58}"/>
            </c:ext>
          </c:extLst>
        </c:ser>
        <c:ser>
          <c:idx val="0"/>
          <c:order val="1"/>
          <c:tx>
            <c:strRef>
              <c:f>'GRÁFICA 5'!$D$14</c:f>
              <c:strCache>
                <c:ptCount val="1"/>
                <c:pt idx="0">
                  <c:v>Ngäbe Buglé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2.359882005899705E-2"/>
                  <c:y val="-2.80554047853694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43B-4A1E-BEE7-CDB92B108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359882005899705E-2"/>
                  <c:y val="-1.4027702392685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43B-4A1E-BEE7-CDB92B108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7699192104385638E-2"/>
                  <c:y val="-4.3628885615683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43B-4A1E-BEE7-CDB92B108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632251720747297E-2"/>
                  <c:y val="-2.8055404785368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43B-4A1E-BEE7-CDB92B108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5732546705998034E-2"/>
                  <c:y val="-2.8055404785368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43B-4A1E-BEE7-CDB92B108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264146368823633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43B-4A1E-BEE7-CDB92B108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734729471841449E-2"/>
                  <c:y val="2.8963854591870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43B-4A1E-BEE7-CDB92B108B5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5'!$B$15:$B$21</c:f>
              <c:strCache>
                <c:ptCount val="7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 </c:v>
                </c:pt>
                <c:pt idx="6">
                  <c:v>2017/18 (P)</c:v>
                </c:pt>
              </c:strCache>
            </c:strRef>
          </c:cat>
          <c:val>
            <c:numRef>
              <c:f>'GRÁFICA 5'!$D$15:$D$21</c:f>
              <c:numCache>
                <c:formatCode>#,##0.0</c:formatCode>
                <c:ptCount val="7"/>
                <c:pt idx="0">
                  <c:v>6.7051999999999996</c:v>
                </c:pt>
                <c:pt idx="1">
                  <c:v>6.9253</c:v>
                </c:pt>
                <c:pt idx="2">
                  <c:v>4.9512999999999998</c:v>
                </c:pt>
                <c:pt idx="3">
                  <c:v>4.1672000000000002</c:v>
                </c:pt>
                <c:pt idx="4">
                  <c:v>3.5543999999999998</c:v>
                </c:pt>
                <c:pt idx="5">
                  <c:v>3.1089000000000002</c:v>
                </c:pt>
                <c:pt idx="6">
                  <c:v>2.4773999999999998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43B-4A1E-BEE7-CDB92B108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0457272"/>
        <c:axId val="480458448"/>
        <c:axId val="0"/>
      </c:bar3DChart>
      <c:catAx>
        <c:axId val="480457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3010637362584248"/>
              <c:y val="0.82021192757182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80458448"/>
        <c:crosses val="autoZero"/>
        <c:auto val="1"/>
        <c:lblAlgn val="ctr"/>
        <c:lblOffset val="100"/>
        <c:noMultiLvlLbl val="0"/>
      </c:catAx>
      <c:valAx>
        <c:axId val="48045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>
              <a:outerShdw blurRad="63500" dist="50800" dir="5400000" sx="200000" sy="200000" algn="ctr" rotWithShape="0">
                <a:srgbClr val="000000">
                  <a:alpha val="84000"/>
                </a:srgbClr>
              </a:outerShdw>
            </a:effectLst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Millones de árboles</a:t>
                </a:r>
              </a:p>
            </c:rich>
          </c:tx>
          <c:layout>
            <c:manualLayout>
              <c:xMode val="edge"/>
              <c:yMode val="edge"/>
              <c:x val="6.2440457674823015E-2"/>
              <c:y val="0.427485518303540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80457272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0.3624487414715144"/>
          <c:y val="0.88661793208161865"/>
          <c:w val="0.24503902485698859"/>
          <c:h val="2.49724278360876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 horizontalDpi="200" verticalDpi="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es-PA" sz="1200" b="1"/>
              <a:t>ÁRBOLES</a:t>
            </a:r>
            <a:r>
              <a:rPr lang="es-PA" sz="1200" b="1" baseline="0"/>
              <a:t> DE CAFÉ EN LA PROVINCIA DE CHIRIQUÍ Y COMARCA INDÍGENA, POR EDAD: AÑO </a:t>
            </a:r>
          </a:p>
          <a:p>
            <a:pPr>
              <a:defRPr sz="1200" b="1"/>
            </a:pPr>
            <a:r>
              <a:rPr lang="es-PA" sz="1200" b="1" baseline="0"/>
              <a:t>AGRÍCOLA  2017/18(P)                                                    </a:t>
            </a:r>
          </a:p>
          <a:p>
            <a:pPr>
              <a:defRPr sz="1200" b="1"/>
            </a:pPr>
            <a:r>
              <a:rPr lang="es-PA" sz="1200" b="1" baseline="0"/>
              <a:t>    </a:t>
            </a:r>
            <a:endParaRPr lang="es-PA" sz="1200" b="1"/>
          </a:p>
        </c:rich>
      </c:tx>
      <c:layout>
        <c:manualLayout>
          <c:xMode val="edge"/>
          <c:yMode val="edge"/>
          <c:x val="0.16673292748722929"/>
          <c:y val="8.049185738417166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52953018665616"/>
          <c:y val="0.12254480319093375"/>
          <c:w val="0.79781963043216719"/>
          <c:h val="0.754216213358230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6'!$B$4</c:f>
              <c:strCache>
                <c:ptCount val="1"/>
                <c:pt idx="0">
                  <c:v>Menores de 4 años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'GRÁFICA 6'!$A$5:$A$6</c:f>
              <c:strCache>
                <c:ptCount val="2"/>
                <c:pt idx="0">
                  <c:v>Chiriquí</c:v>
                </c:pt>
                <c:pt idx="1">
                  <c:v>Comarca Ngäbe Buglé</c:v>
                </c:pt>
              </c:strCache>
            </c:strRef>
          </c:cat>
          <c:val>
            <c:numRef>
              <c:f>'GRÁFICA 6'!$B$8:$B$9</c:f>
              <c:numCache>
                <c:formatCode>#,##0.0</c:formatCode>
                <c:ptCount val="2"/>
                <c:pt idx="0">
                  <c:v>8.0808</c:v>
                </c:pt>
                <c:pt idx="1">
                  <c:v>1.0289999999999999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80-45BE-B92C-19577C499045}"/>
            </c:ext>
          </c:extLst>
        </c:ser>
        <c:ser>
          <c:idx val="1"/>
          <c:order val="1"/>
          <c:tx>
            <c:strRef>
              <c:f>'GRÁFICA 6'!$C$4</c:f>
              <c:strCache>
                <c:ptCount val="1"/>
                <c:pt idx="0">
                  <c:v>De 4 a menos de 16 años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-3.335116876807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680-45BE-B92C-19577C49904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wrap="square" lIns="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'GRÁFICA 6'!$A$5:$A$6</c:f>
              <c:strCache>
                <c:ptCount val="2"/>
                <c:pt idx="0">
                  <c:v>Chiriquí</c:v>
                </c:pt>
                <c:pt idx="1">
                  <c:v>Comarca Ngäbe Buglé</c:v>
                </c:pt>
              </c:strCache>
            </c:strRef>
          </c:cat>
          <c:val>
            <c:numRef>
              <c:f>'GRÁFICA 6'!$C$8:$C$9</c:f>
              <c:numCache>
                <c:formatCode>#,##0.0</c:formatCode>
                <c:ptCount val="2"/>
                <c:pt idx="0">
                  <c:v>13.7058</c:v>
                </c:pt>
                <c:pt idx="1">
                  <c:v>1.1991000000000001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680-45BE-B92C-19577C499045}"/>
            </c:ext>
          </c:extLst>
        </c:ser>
        <c:ser>
          <c:idx val="2"/>
          <c:order val="2"/>
          <c:tx>
            <c:strRef>
              <c:f>'GRÁFICA 6'!$D$4</c:f>
              <c:strCache>
                <c:ptCount val="1"/>
                <c:pt idx="0">
                  <c:v>De 16 años y más</c:v>
                </c:pt>
              </c:strCache>
            </c:strRef>
          </c:tx>
          <c:spPr>
            <a:solidFill>
              <a:srgbClr val="6BA42C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2.171136129893433E-3"/>
                  <c:y val="5.00267531521121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680-45BE-B92C-19577C49904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'GRÁFICA 6'!$A$5:$A$6</c:f>
              <c:strCache>
                <c:ptCount val="2"/>
                <c:pt idx="0">
                  <c:v>Chiriquí</c:v>
                </c:pt>
                <c:pt idx="1">
                  <c:v>Comarca Ngäbe Buglé</c:v>
                </c:pt>
              </c:strCache>
            </c:strRef>
          </c:cat>
          <c:val>
            <c:numRef>
              <c:f>'GRÁFICA 6'!$D$8:$D$9</c:f>
              <c:numCache>
                <c:formatCode>#,##0.0</c:formatCode>
                <c:ptCount val="2"/>
                <c:pt idx="0">
                  <c:v>1.3886000000000001</c:v>
                </c:pt>
                <c:pt idx="1">
                  <c:v>0.24929999999999999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680-45BE-B92C-19577C499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3"/>
        <c:overlap val="-20"/>
        <c:axId val="480457664"/>
        <c:axId val="480460408"/>
      </c:barChart>
      <c:catAx>
        <c:axId val="480457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s-PA" b="0">
                    <a:solidFill>
                      <a:sysClr val="windowText" lastClr="000000"/>
                    </a:solidFill>
                  </a:rPr>
                  <a:t>Provincia</a:t>
                </a:r>
                <a:r>
                  <a:rPr lang="es-PA" b="0" baseline="0">
                    <a:solidFill>
                      <a:sysClr val="windowText" lastClr="000000"/>
                    </a:solidFill>
                  </a:rPr>
                  <a:t> y comarca indígena</a:t>
                </a:r>
                <a:endParaRPr lang="es-PA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7866113784104843"/>
              <c:y val="0.919068124793722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PA"/>
          </a:p>
        </c:txPr>
        <c:crossAx val="480460408"/>
        <c:crosses val="autoZero"/>
        <c:auto val="1"/>
        <c:lblAlgn val="ctr"/>
        <c:lblOffset val="100"/>
        <c:noMultiLvlLbl val="0"/>
      </c:catAx>
      <c:valAx>
        <c:axId val="480460408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s-PA" b="0">
                    <a:solidFill>
                      <a:sysClr val="windowText" lastClr="000000"/>
                    </a:solidFill>
                  </a:rPr>
                  <a:t>Millones</a:t>
                </a:r>
                <a:r>
                  <a:rPr lang="es-PA" b="0" baseline="0">
                    <a:solidFill>
                      <a:sysClr val="windowText" lastClr="000000"/>
                    </a:solidFill>
                  </a:rPr>
                  <a:t> de árboles</a:t>
                </a:r>
                <a:endParaRPr lang="es-PA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2641297951635049E-4"/>
              <c:y val="0.38291025325194722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ysClr val="windowText" lastClr="000000"/>
                </a:solidFill>
              </a:defRPr>
            </a:pPr>
            <a:endParaRPr lang="es-PA"/>
          </a:p>
        </c:txPr>
        <c:crossAx val="480457664"/>
        <c:crosses val="autoZero"/>
        <c:crossBetween val="between"/>
      </c:valAx>
      <c:spPr>
        <a:ln w="9525"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 horizontalDpi="200" verticalDpi="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s-PA" b="1"/>
              <a:t> HECTÁREAS OCUPADAS CON ÁRBOLES DE CAFÉ EN LA PROVINCIA DE CHIRIQUÍ Y COMARCA INDÍGENA:</a:t>
            </a:r>
          </a:p>
          <a:p>
            <a:pPr>
              <a:defRPr b="1"/>
            </a:pPr>
            <a:r>
              <a:rPr lang="es-PA" b="1"/>
              <a:t> AÑO AGRÍCOLA 2017/18 (P)</a:t>
            </a:r>
          </a:p>
        </c:rich>
      </c:tx>
      <c:layout>
        <c:manualLayout>
          <c:xMode val="edge"/>
          <c:yMode val="edge"/>
          <c:x val="0.13439556510782638"/>
          <c:y val="2.23931450667256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21458745764917"/>
          <c:y val="0.168813495362716"/>
          <c:w val="0.82829329949229991"/>
          <c:h val="0.710219017322588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ysClr val="windowText" lastClr="000000">
                  <a:alpha val="97000"/>
                </a:sysClr>
              </a:solidFill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'GRÁFICA 7'!$A$5:$A$6</c:f>
              <c:strCache>
                <c:ptCount val="2"/>
                <c:pt idx="0">
                  <c:v>Chiriquí</c:v>
                </c:pt>
                <c:pt idx="1">
                  <c:v>Comarca Ngäbe Buglé</c:v>
                </c:pt>
              </c:strCache>
            </c:strRef>
          </c:cat>
          <c:val>
            <c:numRef>
              <c:f>'GRÁFICA 7'!$B$5:$B$6</c:f>
              <c:numCache>
                <c:formatCode>0.0</c:formatCode>
                <c:ptCount val="2"/>
                <c:pt idx="0">
                  <c:v>7.27</c:v>
                </c:pt>
                <c:pt idx="1">
                  <c:v>1.31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45-43BD-AFB3-29FEFDDC5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9"/>
        <c:axId val="480453352"/>
        <c:axId val="480453744"/>
      </c:barChart>
      <c:catAx>
        <c:axId val="48045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PA"/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0.42161337412656635"/>
              <c:y val="0.9419173013699081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PA"/>
          </a:p>
        </c:txPr>
        <c:crossAx val="480453744"/>
        <c:crosses val="autoZero"/>
        <c:auto val="1"/>
        <c:lblAlgn val="ctr"/>
        <c:lblOffset val="100"/>
        <c:noMultiLvlLbl val="0"/>
      </c:catAx>
      <c:valAx>
        <c:axId val="480453744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PA"/>
                  <a:t>Miles de hectáreas</a:t>
                </a:r>
              </a:p>
            </c:rich>
          </c:tx>
          <c:layout>
            <c:manualLayout>
              <c:xMode val="edge"/>
              <c:yMode val="edge"/>
              <c:x val="3.1801299294389698E-2"/>
              <c:y val="0.414893360176801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PA"/>
          </a:p>
        </c:txPr>
        <c:crossAx val="480453352"/>
        <c:crosses val="autoZero"/>
        <c:crossBetween val="between"/>
      </c:valAx>
      <c:spPr>
        <a:solidFill>
          <a:schemeClr val="bg1"/>
        </a:solidFill>
        <a:ln w="952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COSECHA DE CAÑA DE AZÚCAR EN LA REPÚBLICA: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AÑOS AGRÍCOLAS 2013/14 A 2017/18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03290451493308"/>
          <c:y val="0.12608354646442854"/>
          <c:w val="0.81381586705856046"/>
          <c:h val="0.729143038422790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BA42C"/>
            </a:solidFill>
            <a:ln w="28575">
              <a:noFill/>
            </a:ln>
            <a:effectLst>
              <a:glow>
                <a:schemeClr val="bg1"/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3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000" b="1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1000" b="1"/>
                      <a:t>2.7</a:t>
                    </a:r>
                  </a:p>
                </c:rich>
              </c:tx>
              <c:spPr>
                <a:noFill/>
                <a:ln w="25400">
                  <a:noFill/>
                </a:ln>
                <a:scene3d>
                  <a:camera prst="orthographicFront"/>
                  <a:lightRig rig="threePt" dir="t"/>
                </a:scene3d>
                <a:sp3d>
                  <a:bevelT prst="angle"/>
                </a:sp3d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18F-41A8-A123-395866FC6DF5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4"/>
              <c:layout>
                <c:manualLayout>
                  <c:x val="6.3324548783503841E-3"/>
                  <c:y val="8.80964982682448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18F-41A8-A123-395866FC6DF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8'!$A$2:$A$6</c:f>
              <c:strCache>
                <c:ptCount val="5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 (P)</c:v>
                </c:pt>
              </c:strCache>
            </c:strRef>
          </c:cat>
          <c:val>
            <c:numRef>
              <c:f>'GRÁFICA 8'!$B$2:$B$6</c:f>
              <c:numCache>
                <c:formatCode>0.0</c:formatCode>
                <c:ptCount val="5"/>
                <c:pt idx="0">
                  <c:v>2.736138</c:v>
                </c:pt>
                <c:pt idx="1">
                  <c:v>2.6243509999999999</c:v>
                </c:pt>
                <c:pt idx="2">
                  <c:v>2.6671939999999998</c:v>
                </c:pt>
                <c:pt idx="3">
                  <c:v>2.6945519999999998</c:v>
                </c:pt>
                <c:pt idx="4">
                  <c:v>2.9313950000000002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18F-41A8-A123-395866FC6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6"/>
        <c:overlap val="32"/>
        <c:axId val="480458056"/>
        <c:axId val="480454528"/>
      </c:barChart>
      <c:catAx>
        <c:axId val="480458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00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1850363260193757"/>
              <c:y val="0.894735667728680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80454528"/>
        <c:crosses val="autoZero"/>
        <c:auto val="1"/>
        <c:lblAlgn val="ctr"/>
        <c:lblOffset val="100"/>
        <c:noMultiLvlLbl val="0"/>
      </c:catAx>
      <c:valAx>
        <c:axId val="480454528"/>
        <c:scaling>
          <c:orientation val="minMax"/>
          <c:max val="3"/>
          <c:min val="0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Millones de toneladas cortas</a:t>
                </a:r>
              </a:p>
            </c:rich>
          </c:tx>
          <c:layout>
            <c:manualLayout>
              <c:xMode val="edge"/>
              <c:yMode val="edge"/>
              <c:x val="1.432225294677535E-2"/>
              <c:y val="0.3759804832405385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80458056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A"/>
    </a:p>
  </c:txPr>
  <c:printSettings>
    <c:headerFooter/>
    <c:pageMargins b="0.98425196850393704" l="0.98425196850393704" r="0.98425196850393704" t="0.98425196850393704" header="0" footer="0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107674</xdr:rowOff>
    </xdr:from>
    <xdr:to>
      <xdr:col>7</xdr:col>
      <xdr:colOff>785469</xdr:colOff>
      <xdr:row>45</xdr:row>
      <xdr:rowOff>115956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194641</xdr:colOff>
      <xdr:row>0</xdr:row>
      <xdr:rowOff>112644</xdr:rowOff>
    </xdr:from>
    <xdr:to>
      <xdr:col>8</xdr:col>
      <xdr:colOff>737566</xdr:colOff>
      <xdr:row>2</xdr:row>
      <xdr:rowOff>65019</xdr:rowOff>
    </xdr:to>
    <xdr:sp macro="" textlink="">
      <xdr:nvSpPr>
        <xdr:cNvPr id="3" name="Flecha izqui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6390032" y="112644"/>
          <a:ext cx="542925" cy="333375"/>
        </a:xfrm>
        <a:prstGeom prst="leftArrow">
          <a:avLst/>
        </a:prstGeom>
        <a:solidFill>
          <a:schemeClr val="accent5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A" sz="800"/>
            <a:t>Índice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152400</xdr:rowOff>
    </xdr:from>
    <xdr:to>
      <xdr:col>8</xdr:col>
      <xdr:colOff>695324</xdr:colOff>
      <xdr:row>50</xdr:row>
      <xdr:rowOff>165099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232133</xdr:colOff>
      <xdr:row>0</xdr:row>
      <xdr:rowOff>38978</xdr:rowOff>
    </xdr:from>
    <xdr:to>
      <xdr:col>10</xdr:col>
      <xdr:colOff>13058</xdr:colOff>
      <xdr:row>1</xdr:row>
      <xdr:rowOff>176832</xdr:rowOff>
    </xdr:to>
    <xdr:sp macro="" textlink="">
      <xdr:nvSpPr>
        <xdr:cNvPr id="3" name="Flecha izqui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/>
      </xdr:nvSpPr>
      <xdr:spPr>
        <a:xfrm>
          <a:off x="7004408" y="38978"/>
          <a:ext cx="542925" cy="328354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304800</xdr:rowOff>
    </xdr:from>
    <xdr:to>
      <xdr:col>4</xdr:col>
      <xdr:colOff>704850</xdr:colOff>
      <xdr:row>0</xdr:row>
      <xdr:rowOff>633154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/>
      </xdr:nvSpPr>
      <xdr:spPr>
        <a:xfrm>
          <a:off x="7067550" y="304800"/>
          <a:ext cx="542925" cy="328354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317634</xdr:colOff>
      <xdr:row>0</xdr:row>
      <xdr:rowOff>472623</xdr:rowOff>
    </xdr:from>
    <xdr:to>
      <xdr:col>12</xdr:col>
      <xdr:colOff>261933</xdr:colOff>
      <xdr:row>0</xdr:row>
      <xdr:rowOff>892965</xdr:rowOff>
    </xdr:to>
    <xdr:sp macro="" textlink="">
      <xdr:nvSpPr>
        <xdr:cNvPr id="6" name="Flecha izquierda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/>
      </xdr:nvSpPr>
      <xdr:spPr>
        <a:xfrm>
          <a:off x="9461634" y="472623"/>
          <a:ext cx="706299" cy="420342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0</xdr:row>
      <xdr:rowOff>323850</xdr:rowOff>
    </xdr:from>
    <xdr:to>
      <xdr:col>6</xdr:col>
      <xdr:colOff>714375</xdr:colOff>
      <xdr:row>0</xdr:row>
      <xdr:rowOff>666750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/>
      </xdr:nvSpPr>
      <xdr:spPr>
        <a:xfrm>
          <a:off x="7010400" y="323850"/>
          <a:ext cx="542925" cy="342900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302560</xdr:colOff>
      <xdr:row>1</xdr:row>
      <xdr:rowOff>37352</xdr:rowOff>
    </xdr:from>
    <xdr:to>
      <xdr:col>7</xdr:col>
      <xdr:colOff>437032</xdr:colOff>
      <xdr:row>45</xdr:row>
      <xdr:rowOff>100849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261659</xdr:colOff>
      <xdr:row>0</xdr:row>
      <xdr:rowOff>150159</xdr:rowOff>
    </xdr:from>
    <xdr:to>
      <xdr:col>9</xdr:col>
      <xdr:colOff>42583</xdr:colOff>
      <xdr:row>2</xdr:row>
      <xdr:rowOff>97513</xdr:rowOff>
    </xdr:to>
    <xdr:sp macro="" textlink="">
      <xdr:nvSpPr>
        <xdr:cNvPr id="3" name="Flecha izqui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SpPr/>
      </xdr:nvSpPr>
      <xdr:spPr>
        <a:xfrm>
          <a:off x="6503335" y="150159"/>
          <a:ext cx="542924" cy="305942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247651</xdr:rowOff>
    </xdr:from>
    <xdr:to>
      <xdr:col>5</xdr:col>
      <xdr:colOff>714375</xdr:colOff>
      <xdr:row>0</xdr:row>
      <xdr:rowOff>552451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SpPr/>
      </xdr:nvSpPr>
      <xdr:spPr>
        <a:xfrm>
          <a:off x="6438900" y="247651"/>
          <a:ext cx="523875" cy="304800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74084</xdr:colOff>
      <xdr:row>0</xdr:row>
      <xdr:rowOff>63499</xdr:rowOff>
    </xdr:from>
    <xdr:to>
      <xdr:col>7</xdr:col>
      <xdr:colOff>709083</xdr:colOff>
      <xdr:row>49</xdr:row>
      <xdr:rowOff>109995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657225</xdr:colOff>
      <xdr:row>0</xdr:row>
      <xdr:rowOff>187325</xdr:rowOff>
    </xdr:from>
    <xdr:to>
      <xdr:col>9</xdr:col>
      <xdr:colOff>438150</xdr:colOff>
      <xdr:row>3</xdr:row>
      <xdr:rowOff>16083</xdr:rowOff>
    </xdr:to>
    <xdr:sp macro="" textlink="">
      <xdr:nvSpPr>
        <xdr:cNvPr id="3" name="Flecha izqui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SpPr/>
      </xdr:nvSpPr>
      <xdr:spPr>
        <a:xfrm>
          <a:off x="7292975" y="187325"/>
          <a:ext cx="542925" cy="400258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85725</xdr:rowOff>
    </xdr:from>
    <xdr:to>
      <xdr:col>5</xdr:col>
      <xdr:colOff>695325</xdr:colOff>
      <xdr:row>0</xdr:row>
      <xdr:rowOff>438978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SpPr/>
      </xdr:nvSpPr>
      <xdr:spPr>
        <a:xfrm>
          <a:off x="6496878" y="85725"/>
          <a:ext cx="542925" cy="353253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0</xdr:row>
      <xdr:rowOff>361950</xdr:rowOff>
    </xdr:from>
    <xdr:to>
      <xdr:col>6</xdr:col>
      <xdr:colOff>200025</xdr:colOff>
      <xdr:row>0</xdr:row>
      <xdr:rowOff>676275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SpPr/>
      </xdr:nvSpPr>
      <xdr:spPr>
        <a:xfrm>
          <a:off x="5981700" y="361950"/>
          <a:ext cx="542925" cy="314325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1</xdr:row>
      <xdr:rowOff>0</xdr:rowOff>
    </xdr:from>
    <xdr:to>
      <xdr:col>4</xdr:col>
      <xdr:colOff>390525</xdr:colOff>
      <xdr:row>1</xdr:row>
      <xdr:rowOff>371475</xdr:rowOff>
    </xdr:to>
    <xdr:sp macro="" textlink="">
      <xdr:nvSpPr>
        <xdr:cNvPr id="4" name="Flecha izqui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SpPr/>
      </xdr:nvSpPr>
      <xdr:spPr>
        <a:xfrm>
          <a:off x="5962650" y="609600"/>
          <a:ext cx="542925" cy="371475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415018</xdr:colOff>
      <xdr:row>0</xdr:row>
      <xdr:rowOff>140155</xdr:rowOff>
    </xdr:from>
    <xdr:to>
      <xdr:col>9</xdr:col>
      <xdr:colOff>195943</xdr:colOff>
      <xdr:row>2</xdr:row>
      <xdr:rowOff>142875</xdr:rowOff>
    </xdr:to>
    <xdr:sp macro="" textlink="">
      <xdr:nvSpPr>
        <xdr:cNvPr id="4" name="Flecha izqui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6511018" y="140155"/>
          <a:ext cx="542925" cy="383720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  <xdr:twoCellAnchor>
    <xdr:from>
      <xdr:col>0</xdr:col>
      <xdr:colOff>0</xdr:colOff>
      <xdr:row>0</xdr:row>
      <xdr:rowOff>57150</xdr:rowOff>
    </xdr:from>
    <xdr:to>
      <xdr:col>7</xdr:col>
      <xdr:colOff>733424</xdr:colOff>
      <xdr:row>45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276225</xdr:rowOff>
    </xdr:from>
    <xdr:to>
      <xdr:col>6</xdr:col>
      <xdr:colOff>85725</xdr:colOff>
      <xdr:row>0</xdr:row>
      <xdr:rowOff>704850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SpPr/>
      </xdr:nvSpPr>
      <xdr:spPr>
        <a:xfrm>
          <a:off x="6600825" y="276225"/>
          <a:ext cx="561975" cy="428625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572622</xdr:colOff>
      <xdr:row>0</xdr:row>
      <xdr:rowOff>276225</xdr:rowOff>
    </xdr:from>
    <xdr:to>
      <xdr:col>9</xdr:col>
      <xdr:colOff>102535</xdr:colOff>
      <xdr:row>0</xdr:row>
      <xdr:rowOff>649401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SpPr/>
      </xdr:nvSpPr>
      <xdr:spPr>
        <a:xfrm>
          <a:off x="6468597" y="276225"/>
          <a:ext cx="539563" cy="373176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714375</xdr:colOff>
      <xdr:row>0</xdr:row>
      <xdr:rowOff>438151</xdr:rowOff>
    </xdr:from>
    <xdr:to>
      <xdr:col>12</xdr:col>
      <xdr:colOff>495300</xdr:colOff>
      <xdr:row>0</xdr:row>
      <xdr:rowOff>857251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SpPr/>
      </xdr:nvSpPr>
      <xdr:spPr>
        <a:xfrm>
          <a:off x="7467600" y="438151"/>
          <a:ext cx="542925" cy="419100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40821</xdr:rowOff>
    </xdr:from>
    <xdr:to>
      <xdr:col>7</xdr:col>
      <xdr:colOff>682624</xdr:colOff>
      <xdr:row>45</xdr:row>
      <xdr:rowOff>104320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527050</xdr:colOff>
      <xdr:row>0</xdr:row>
      <xdr:rowOff>184150</xdr:rowOff>
    </xdr:from>
    <xdr:to>
      <xdr:col>9</xdr:col>
      <xdr:colOff>307975</xdr:colOff>
      <xdr:row>2</xdr:row>
      <xdr:rowOff>185852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SpPr/>
      </xdr:nvSpPr>
      <xdr:spPr>
        <a:xfrm>
          <a:off x="6813550" y="184150"/>
          <a:ext cx="542925" cy="382702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542925</xdr:colOff>
      <xdr:row>3</xdr:row>
      <xdr:rowOff>30277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SpPr/>
      </xdr:nvSpPr>
      <xdr:spPr>
        <a:xfrm>
          <a:off x="7867650" y="981075"/>
          <a:ext cx="542925" cy="382702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438150</xdr:colOff>
      <xdr:row>15</xdr:row>
      <xdr:rowOff>0</xdr:rowOff>
    </xdr:from>
    <xdr:ext cx="76200" cy="200025"/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SpPr txBox="1">
          <a:spLocks noChangeArrowheads="1"/>
        </xdr:cNvSpPr>
      </xdr:nvSpPr>
      <xdr:spPr bwMode="auto">
        <a:xfrm>
          <a:off x="2781300" y="605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381000</xdr:colOff>
      <xdr:row>0</xdr:row>
      <xdr:rowOff>438150</xdr:rowOff>
    </xdr:from>
    <xdr:to>
      <xdr:col>4</xdr:col>
      <xdr:colOff>161925</xdr:colOff>
      <xdr:row>0</xdr:row>
      <xdr:rowOff>746333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SpPr/>
      </xdr:nvSpPr>
      <xdr:spPr>
        <a:xfrm>
          <a:off x="5219700" y="438150"/>
          <a:ext cx="542925" cy="308183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64434</xdr:colOff>
      <xdr:row>0</xdr:row>
      <xdr:rowOff>307591</xdr:rowOff>
    </xdr:from>
    <xdr:to>
      <xdr:col>9</xdr:col>
      <xdr:colOff>607359</xdr:colOff>
      <xdr:row>0</xdr:row>
      <xdr:rowOff>697019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9858375" y="632562"/>
          <a:ext cx="542925" cy="389428"/>
        </a:xfrm>
        <a:prstGeom prst="leftArrow">
          <a:avLst/>
        </a:prstGeom>
        <a:solidFill>
          <a:schemeClr val="accent5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A" sz="800"/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24849</xdr:rowOff>
    </xdr:from>
    <xdr:to>
      <xdr:col>6</xdr:col>
      <xdr:colOff>629480</xdr:colOff>
      <xdr:row>44</xdr:row>
      <xdr:rowOff>82827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240611</xdr:colOff>
      <xdr:row>1</xdr:row>
      <xdr:rowOff>42242</xdr:rowOff>
    </xdr:from>
    <xdr:to>
      <xdr:col>9</xdr:col>
      <xdr:colOff>157370</xdr:colOff>
      <xdr:row>3</xdr:row>
      <xdr:rowOff>57978</xdr:rowOff>
    </xdr:to>
    <xdr:sp macro="" textlink="">
      <xdr:nvSpPr>
        <xdr:cNvPr id="3" name="Flecha izqui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6245502" y="232742"/>
          <a:ext cx="579368" cy="396736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285751</xdr:rowOff>
    </xdr:from>
    <xdr:to>
      <xdr:col>4</xdr:col>
      <xdr:colOff>704850</xdr:colOff>
      <xdr:row>0</xdr:row>
      <xdr:rowOff>647701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7581900" y="285751"/>
          <a:ext cx="542925" cy="361950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132523</xdr:colOff>
      <xdr:row>0</xdr:row>
      <xdr:rowOff>466725</xdr:rowOff>
    </xdr:from>
    <xdr:to>
      <xdr:col>5</xdr:col>
      <xdr:colOff>712305</xdr:colOff>
      <xdr:row>0</xdr:row>
      <xdr:rowOff>811696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6733762" y="466725"/>
          <a:ext cx="579782" cy="344971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559226</xdr:colOff>
      <xdr:row>0</xdr:row>
      <xdr:rowOff>376520</xdr:rowOff>
    </xdr:from>
    <xdr:to>
      <xdr:col>9</xdr:col>
      <xdr:colOff>340151</xdr:colOff>
      <xdr:row>0</xdr:row>
      <xdr:rowOff>733426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7398176" y="376520"/>
          <a:ext cx="542925" cy="356906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</xdr:colOff>
      <xdr:row>0</xdr:row>
      <xdr:rowOff>132521</xdr:rowOff>
    </xdr:from>
    <xdr:to>
      <xdr:col>6</xdr:col>
      <xdr:colOff>670889</xdr:colOff>
      <xdr:row>44</xdr:row>
      <xdr:rowOff>41413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628650</xdr:colOff>
      <xdr:row>3</xdr:row>
      <xdr:rowOff>137854</xdr:rowOff>
    </xdr:to>
    <xdr:sp macro="" textlink="">
      <xdr:nvSpPr>
        <xdr:cNvPr id="3" name="Flecha izqui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>
        <a:xfrm>
          <a:off x="5629275" y="381000"/>
          <a:ext cx="542925" cy="328354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592623</xdr:colOff>
      <xdr:row>0</xdr:row>
      <xdr:rowOff>228600</xdr:rowOff>
    </xdr:from>
    <xdr:to>
      <xdr:col>7</xdr:col>
      <xdr:colOff>373548</xdr:colOff>
      <xdr:row>0</xdr:row>
      <xdr:rowOff>556954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6961949" y="228600"/>
          <a:ext cx="542925" cy="328354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9" tint="0.39997558519241921"/>
  </sheetPr>
  <dimension ref="A1:I32"/>
  <sheetViews>
    <sheetView showGridLines="0" tabSelected="1" zoomScaleNormal="100" workbookViewId="0"/>
  </sheetViews>
  <sheetFormatPr baseColWidth="10" defaultRowHeight="14.25" x14ac:dyDescent="0.2"/>
  <cols>
    <col min="1" max="1" width="15.140625" style="112" customWidth="1"/>
    <col min="2" max="2" width="100" style="41" customWidth="1"/>
    <col min="3" max="3" width="9.42578125" style="111" customWidth="1"/>
    <col min="4" max="4" width="11.42578125" style="99"/>
    <col min="5" max="16384" width="11.42578125" style="69"/>
  </cols>
  <sheetData>
    <row r="1" spans="1:9" ht="15.75" x14ac:dyDescent="0.25">
      <c r="B1" s="114" t="s">
        <v>172</v>
      </c>
    </row>
    <row r="2" spans="1:9" s="95" customFormat="1" ht="23.25" customHeight="1" x14ac:dyDescent="0.25">
      <c r="A2" s="26"/>
      <c r="B2" s="114" t="s">
        <v>171</v>
      </c>
      <c r="C2" s="111"/>
      <c r="D2" s="99"/>
    </row>
    <row r="3" spans="1:9" s="95" customFormat="1" ht="15" customHeight="1" x14ac:dyDescent="0.2">
      <c r="A3" s="268"/>
      <c r="B3" s="271" t="s">
        <v>168</v>
      </c>
      <c r="C3" s="24"/>
      <c r="D3" s="99"/>
    </row>
    <row r="4" spans="1:9" s="95" customFormat="1" ht="15" customHeight="1" x14ac:dyDescent="0.2">
      <c r="A4" s="268"/>
      <c r="B4" s="271" t="s">
        <v>144</v>
      </c>
      <c r="C4" s="24"/>
      <c r="D4" s="99"/>
    </row>
    <row r="5" spans="1:9" s="95" customFormat="1" ht="21" customHeight="1" x14ac:dyDescent="0.25">
      <c r="A5" s="292" t="s">
        <v>161</v>
      </c>
      <c r="B5" s="248" t="s">
        <v>189</v>
      </c>
      <c r="C5" s="24"/>
      <c r="D5" s="99"/>
    </row>
    <row r="6" spans="1:9" s="97" customFormat="1" ht="21" customHeight="1" x14ac:dyDescent="0.25">
      <c r="A6" s="273">
        <v>1</v>
      </c>
      <c r="B6" s="248" t="s">
        <v>190</v>
      </c>
      <c r="C6" s="202"/>
      <c r="D6" s="101"/>
      <c r="E6" s="279"/>
      <c r="F6" s="279"/>
      <c r="G6" s="279"/>
      <c r="H6" s="279"/>
      <c r="I6" s="279"/>
    </row>
    <row r="7" spans="1:9" s="97" customFormat="1" ht="19.5" customHeight="1" x14ac:dyDescent="0.25">
      <c r="A7" s="273" t="s">
        <v>160</v>
      </c>
      <c r="B7" s="248" t="s">
        <v>191</v>
      </c>
      <c r="C7" s="202"/>
      <c r="D7" s="279"/>
      <c r="E7" s="279"/>
      <c r="F7" s="279"/>
      <c r="G7" s="279"/>
      <c r="H7" s="279"/>
      <c r="I7" s="279"/>
    </row>
    <row r="8" spans="1:9" s="97" customFormat="1" ht="21" customHeight="1" x14ac:dyDescent="0.25">
      <c r="A8" s="273" t="s">
        <v>162</v>
      </c>
      <c r="B8" s="248" t="s">
        <v>175</v>
      </c>
      <c r="C8" s="202"/>
      <c r="D8" s="101"/>
    </row>
    <row r="9" spans="1:9" s="107" customFormat="1" ht="18" customHeight="1" x14ac:dyDescent="0.25">
      <c r="A9" s="272">
        <v>2</v>
      </c>
      <c r="B9" s="248" t="s">
        <v>145</v>
      </c>
      <c r="C9" s="202"/>
      <c r="D9" s="106"/>
    </row>
    <row r="10" spans="1:9" s="97" customFormat="1" ht="33" customHeight="1" x14ac:dyDescent="0.25">
      <c r="A10" s="272">
        <v>3</v>
      </c>
      <c r="B10" s="249" t="s">
        <v>146</v>
      </c>
      <c r="C10" s="112"/>
      <c r="D10" s="101"/>
    </row>
    <row r="11" spans="1:9" s="97" customFormat="1" ht="40.5" customHeight="1" x14ac:dyDescent="0.2">
      <c r="A11" s="272">
        <v>4</v>
      </c>
      <c r="B11" s="267" t="s">
        <v>216</v>
      </c>
      <c r="C11" s="112"/>
      <c r="D11" s="101"/>
    </row>
    <row r="12" spans="1:9" s="97" customFormat="1" ht="33.75" customHeight="1" x14ac:dyDescent="0.25">
      <c r="A12" s="272" t="s">
        <v>163</v>
      </c>
      <c r="B12" s="250" t="s">
        <v>176</v>
      </c>
      <c r="C12" s="112"/>
      <c r="D12" s="101"/>
    </row>
    <row r="13" spans="1:9" s="97" customFormat="1" ht="33" customHeight="1" x14ac:dyDescent="0.25">
      <c r="A13" s="272">
        <v>5</v>
      </c>
      <c r="B13" s="250" t="s">
        <v>147</v>
      </c>
      <c r="C13" s="112"/>
      <c r="D13" s="101"/>
      <c r="E13" s="252"/>
    </row>
    <row r="14" spans="1:9" s="97" customFormat="1" ht="37.5" customHeight="1" x14ac:dyDescent="0.25">
      <c r="A14" s="272" t="s">
        <v>164</v>
      </c>
      <c r="B14" s="247" t="s">
        <v>177</v>
      </c>
      <c r="C14" s="112"/>
      <c r="D14" s="101"/>
    </row>
    <row r="15" spans="1:9" s="98" customFormat="1" ht="35.25" customHeight="1" x14ac:dyDescent="0.25">
      <c r="A15" s="272">
        <v>6</v>
      </c>
      <c r="B15" s="246" t="s">
        <v>148</v>
      </c>
      <c r="C15" s="203"/>
      <c r="D15" s="102"/>
      <c r="E15" s="251"/>
    </row>
    <row r="16" spans="1:9" s="98" customFormat="1" ht="27.75" customHeight="1" x14ac:dyDescent="0.25">
      <c r="A16" s="294">
        <v>7</v>
      </c>
      <c r="B16" s="263" t="s">
        <v>149</v>
      </c>
      <c r="C16" s="113"/>
      <c r="D16" s="102"/>
    </row>
    <row r="17" spans="1:4" s="98" customFormat="1" ht="35.25" customHeight="1" x14ac:dyDescent="0.25">
      <c r="A17" s="272">
        <v>8</v>
      </c>
      <c r="B17" s="250" t="s">
        <v>150</v>
      </c>
      <c r="C17" s="113"/>
      <c r="D17" s="102"/>
    </row>
    <row r="18" spans="1:4" s="98" customFormat="1" ht="24.75" customHeight="1" x14ac:dyDescent="0.25">
      <c r="A18" s="273" t="s">
        <v>165</v>
      </c>
      <c r="B18" s="247" t="s">
        <v>178</v>
      </c>
      <c r="C18" s="113"/>
      <c r="D18" s="102"/>
    </row>
    <row r="19" spans="1:4" s="98" customFormat="1" ht="36" customHeight="1" x14ac:dyDescent="0.25">
      <c r="A19" s="272">
        <v>9</v>
      </c>
      <c r="B19" s="247" t="s">
        <v>151</v>
      </c>
      <c r="C19" s="113"/>
      <c r="D19" s="102"/>
    </row>
    <row r="20" spans="1:4" s="98" customFormat="1" ht="37.5" customHeight="1" x14ac:dyDescent="0.25">
      <c r="A20" s="272" t="s">
        <v>166</v>
      </c>
      <c r="B20" s="247" t="s">
        <v>179</v>
      </c>
      <c r="C20" s="113"/>
      <c r="D20" s="102"/>
    </row>
    <row r="21" spans="1:4" s="98" customFormat="1" ht="32.25" customHeight="1" x14ac:dyDescent="0.25">
      <c r="A21" s="272">
        <v>10</v>
      </c>
      <c r="B21" s="247" t="s">
        <v>152</v>
      </c>
      <c r="C21" s="113"/>
      <c r="D21" s="102"/>
    </row>
    <row r="22" spans="1:4" s="98" customFormat="1" ht="37.5" customHeight="1" x14ac:dyDescent="0.25">
      <c r="A22" s="272">
        <v>11</v>
      </c>
      <c r="B22" s="247" t="s">
        <v>153</v>
      </c>
      <c r="C22" s="113"/>
      <c r="D22" s="102"/>
    </row>
    <row r="23" spans="1:4" s="107" customFormat="1" ht="20.25" customHeight="1" x14ac:dyDescent="0.25">
      <c r="A23" s="273">
        <v>12</v>
      </c>
      <c r="B23" s="264" t="s">
        <v>154</v>
      </c>
      <c r="C23" s="112"/>
      <c r="D23" s="106"/>
    </row>
    <row r="24" spans="1:4" s="97" customFormat="1" ht="35.25" customHeight="1" x14ac:dyDescent="0.25">
      <c r="A24" s="293">
        <v>13</v>
      </c>
      <c r="B24" s="247" t="s">
        <v>155</v>
      </c>
      <c r="C24" s="112"/>
      <c r="D24" s="101"/>
    </row>
    <row r="25" spans="1:4" s="97" customFormat="1" ht="36" customHeight="1" x14ac:dyDescent="0.25">
      <c r="A25" s="272">
        <v>14</v>
      </c>
      <c r="B25" s="247" t="s">
        <v>156</v>
      </c>
      <c r="C25" s="112"/>
      <c r="D25" s="101"/>
    </row>
    <row r="26" spans="1:4" s="97" customFormat="1" ht="45" customHeight="1" x14ac:dyDescent="0.25">
      <c r="A26" s="274"/>
      <c r="B26" s="247" t="s">
        <v>157</v>
      </c>
      <c r="C26" s="112"/>
      <c r="D26" s="101"/>
    </row>
    <row r="27" spans="1:4" s="97" customFormat="1" ht="30.75" customHeight="1" x14ac:dyDescent="0.2">
      <c r="A27" s="273"/>
      <c r="B27" s="270" t="s">
        <v>169</v>
      </c>
      <c r="C27" s="112"/>
      <c r="D27" s="101"/>
    </row>
    <row r="28" spans="1:4" s="96" customFormat="1" ht="16.7" customHeight="1" x14ac:dyDescent="0.25">
      <c r="A28" s="273" t="s">
        <v>167</v>
      </c>
      <c r="B28" s="265" t="s">
        <v>180</v>
      </c>
      <c r="C28" s="112"/>
      <c r="D28" s="103"/>
    </row>
    <row r="29" spans="1:4" s="100" customFormat="1" ht="23.25" customHeight="1" x14ac:dyDescent="0.25">
      <c r="A29" s="273">
        <v>15</v>
      </c>
      <c r="B29" s="247" t="s">
        <v>158</v>
      </c>
      <c r="C29" s="112"/>
      <c r="D29" s="104"/>
    </row>
    <row r="30" spans="1:4" s="96" customFormat="1" ht="30" customHeight="1" x14ac:dyDescent="0.2">
      <c r="A30" s="273"/>
      <c r="B30" s="270" t="s">
        <v>170</v>
      </c>
      <c r="C30" s="112"/>
      <c r="D30" s="103"/>
    </row>
    <row r="31" spans="1:4" s="87" customFormat="1" ht="18" customHeight="1" x14ac:dyDescent="0.25">
      <c r="A31" s="273">
        <v>16</v>
      </c>
      <c r="B31" s="264" t="s">
        <v>159</v>
      </c>
      <c r="C31" s="112"/>
      <c r="D31" s="204"/>
    </row>
    <row r="32" spans="1:4" s="87" customFormat="1" ht="17.25" customHeight="1" x14ac:dyDescent="0.2">
      <c r="A32" s="105"/>
      <c r="B32" s="269"/>
      <c r="C32" s="112"/>
      <c r="D32" s="204"/>
    </row>
  </sheetData>
  <hyperlinks>
    <hyperlink ref="B5" location="'GRÁFICA 1'!A1" display="Cosecha de café en la República: años agrícolas  2011/12 a 2017/18 (gráfica)……………………………………..………...      "/>
    <hyperlink ref="B6" location="'Cuadro 1'!A1" display="Cosecha de café en la República, por provincias y comarcas indígenas: años agrícolas  2011/12 a 2017/18…………….."/>
    <hyperlink ref="B7" location="'GRÁFICA 2'!A1" display="Cosecha de café en la República, por provincias y comarcas indígenas: años agrícola 2017/18 (P) (gráfica)………………"/>
    <hyperlink ref="B8" location="'GRÁFICA 3'!A1" display="Cosecha de café en la provincia de Chiriquí y comarca indígena: años agrícolas 2011/12 a 2017/18 (gráfica)…………….."/>
    <hyperlink ref="B9" location="'Cuadro 2'!A1" display="Cosecha de café  en  la   provincia   de  Chiriquí  y   comarca   indígena: años agrícolas 2011/12 a 2017/18…………….."/>
    <hyperlink ref="B10" location="'Cuadro 3'!A1" display="Cosecha de café  en  la  provincia de  Chiriquí  y  comarca indígena, por  tipo  de  productor según variedad:  año agrícola  2017/18 (P)……………………………………………"/>
    <hyperlink ref="B12" location="'GRÁFICA 4'!A1" display="Árboles de  café que producen y no producen  en la  provincia de Chiriquí y comarca indígena: año agrícola  2017/18 (P) (gráfica).............................................................................................................................."/>
    <hyperlink ref="B11" location="'Cuadro 4'!A1" display="Cosecha de café en la provincia de Chiriquí y comarca indígena, por utilización según variedad: año agrícola 2017/18 (P)………………………………………………………...………………………………………………………………………………"/>
    <hyperlink ref="B14" location="'GRÁFICA 5'!A1" display="Total  de  árboles  de  café  en  la  provincia   de  Chiriquí    y   comarca   indígena: años  agrícolas 2011/12 a 2017/18 (gráfica)………….…………………………………………………………………………...…………………………………………."/>
    <hyperlink ref="B13" location="'Cuadro 5'!A1" display="Árboles, cosecha  y  rendimiento de café en la  provincia de  Chiriquí  y  comarca  indígena, según condición jurídica del productor: año agrícola 2017/18 (P)................................................................................................."/>
    <hyperlink ref="B15" location="'Cuadro 6'!A1" display="Total de árboles de café en la provincia de Chiriquí y comarca indígena: años agrícolas  2011/12 a 2017/18 (P)…………."/>
    <hyperlink ref="B16" location="'Cuadro 7'!A1" display="Árboles, cosecha y  rendimiento  de  café en la  provincia  de  Chiriquí  y  comarca indígena, según condición jurídica del productor: años agrícolas 2016/17 a 2017/18……………………………………………………………………….............."/>
    <hyperlink ref="B18" location="'GRÁFICA 6'!A1" display="Árboles de café en la provincia de Chiriquí y comarca indígena, por edad:  año agrícola 2017/18 (P) (gráfica)…………….."/>
    <hyperlink ref="B17" location="'Cuadro 8'!A1" display="Árboles, cosecha  y   rendimiento  de  café  en   la   provincia  de   Chiriquí  y  comarca  indígena, según  variedad: año agrícola  2017/18 (P)……………………..……………………………………………………………………………………………."/>
    <hyperlink ref="B19" location="'Cuadro 9'!A1" display="Árboles de café en la provincia de Chiriquí  y  comarca  indígena, por edad  según  condición  jurídica  del  productor:  año agrícola 2017/18 ………………………………………………………………………….………………………………………."/>
    <hyperlink ref="B20" location="'GRÁFICA 7'!A1" display="Hectáreas ocupadas con árboles de café en la provincia de Chiriquí y comarca indígena: año agrícola 2017/18 (P) (gráfica)…………………….……………………………………………….……………………………………………………………"/>
    <hyperlink ref="B21" location="'Cuadro 10'!A1" display="Hectáreas ocupadas con árboles de café en la provincia de Chiriquí y comarca indígena, en forma compacta y dispersa, según variedad: año agrícola  2017/18…………………………………………………………..……………………………………"/>
    <hyperlink ref="B22" location="'cuadro 11'!A1" display="Hectáreas ocupadas con árboles de café en la provincia de Chiriquí y comarca indígena, por condición jurídica del productor, según variedad:  año agrícola 2017/18 (P).………………………………………………………...………………….."/>
    <hyperlink ref="B23" location="'cuadro 12'!A1" display="Peso y valor de la exportación de café sin tostar de la República: años 2007 a 2017…………..……………….…………….."/>
    <hyperlink ref="B24" location="'Cuadro 13'!A1" display="Árboles de café podados en la provincia de Chiriquí y comarca indígena, según condición jurídica del productor: año agrícola 2017/18 (P)......................................................................................................................."/>
    <hyperlink ref="B25" location="'Cuadro 14'!A1" display="Explotaciones de café, con cultivos controlados y no controlados de enfermedades declaradas según condición júridica del productor, en la provincia de Chiriquí y comarca indígena: año agrícola 2017/18…………………….……………………."/>
    <hyperlink ref="B26" location="'LISTA DE VARIEDADES'!A1" display="Lista de variedades de árboles de café sembradas en la República, según provincia y comarca indígena:  año agrícola 2017/18(P)………………………….……………………………………………….………………………………………………... "/>
    <hyperlink ref="B28" location="'GRÁFICA 8'!A1" display="Cosecha de caña de azúcar en la República: años agrícolas  2013/14 a 2017/18 (gráfica)…………………………….……."/>
    <hyperlink ref="B29" location="'Cuadro 15'!A1" display="Superficie  y  cosecha de caña de azúcar en la República: años agrícolas 2013/14 a 2017/18……………..……...……….."/>
    <hyperlink ref="B31" location="'cuadro 16'!A1" display="Produción de miel y panela en la República: años agrícolas  2007/08 a 2017/18………………………………….…………..               "/>
  </hyperlinks>
  <printOptions horizontalCentered="1"/>
  <pageMargins left="0.74803149606299213" right="0.74803149606299213" top="0.98425196850393704" bottom="0.98425196850393704" header="0.31496062992125984" footer="0.31496062992125984"/>
  <pageSetup scale="75" orientation="landscape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0.39997558519241921"/>
  </sheetPr>
  <dimension ref="A1:G20"/>
  <sheetViews>
    <sheetView showGridLines="0" zoomScaleNormal="100" workbookViewId="0">
      <selection activeCell="A2" sqref="A2:A4"/>
    </sheetView>
  </sheetViews>
  <sheetFormatPr baseColWidth="10" defaultRowHeight="12.75" x14ac:dyDescent="0.2"/>
  <cols>
    <col min="1" max="1" width="27.5703125" style="12" customWidth="1"/>
    <col min="2" max="2" width="17.28515625" style="12" customWidth="1"/>
    <col min="3" max="6" width="13.5703125" style="12" customWidth="1"/>
    <col min="7" max="256" width="11.42578125" style="12"/>
    <col min="257" max="257" width="31.7109375" style="12" customWidth="1"/>
    <col min="258" max="258" width="15.140625" style="12" customWidth="1"/>
    <col min="259" max="259" width="13.7109375" style="12" customWidth="1"/>
    <col min="260" max="261" width="12.5703125" style="12" customWidth="1"/>
    <col min="262" max="262" width="16.5703125" style="12" customWidth="1"/>
    <col min="263" max="512" width="11.42578125" style="12"/>
    <col min="513" max="513" width="31.7109375" style="12" customWidth="1"/>
    <col min="514" max="514" width="15.140625" style="12" customWidth="1"/>
    <col min="515" max="515" width="13.7109375" style="12" customWidth="1"/>
    <col min="516" max="517" width="12.5703125" style="12" customWidth="1"/>
    <col min="518" max="518" width="16.5703125" style="12" customWidth="1"/>
    <col min="519" max="768" width="11.42578125" style="12"/>
    <col min="769" max="769" width="31.7109375" style="12" customWidth="1"/>
    <col min="770" max="770" width="15.140625" style="12" customWidth="1"/>
    <col min="771" max="771" width="13.7109375" style="12" customWidth="1"/>
    <col min="772" max="773" width="12.5703125" style="12" customWidth="1"/>
    <col min="774" max="774" width="16.5703125" style="12" customWidth="1"/>
    <col min="775" max="1024" width="11.42578125" style="12"/>
    <col min="1025" max="1025" width="31.7109375" style="12" customWidth="1"/>
    <col min="1026" max="1026" width="15.140625" style="12" customWidth="1"/>
    <col min="1027" max="1027" width="13.7109375" style="12" customWidth="1"/>
    <col min="1028" max="1029" width="12.5703125" style="12" customWidth="1"/>
    <col min="1030" max="1030" width="16.5703125" style="12" customWidth="1"/>
    <col min="1031" max="1280" width="11.42578125" style="12"/>
    <col min="1281" max="1281" width="31.7109375" style="12" customWidth="1"/>
    <col min="1282" max="1282" width="15.140625" style="12" customWidth="1"/>
    <col min="1283" max="1283" width="13.7109375" style="12" customWidth="1"/>
    <col min="1284" max="1285" width="12.5703125" style="12" customWidth="1"/>
    <col min="1286" max="1286" width="16.5703125" style="12" customWidth="1"/>
    <col min="1287" max="1536" width="11.42578125" style="12"/>
    <col min="1537" max="1537" width="31.7109375" style="12" customWidth="1"/>
    <col min="1538" max="1538" width="15.140625" style="12" customWidth="1"/>
    <col min="1539" max="1539" width="13.7109375" style="12" customWidth="1"/>
    <col min="1540" max="1541" width="12.5703125" style="12" customWidth="1"/>
    <col min="1542" max="1542" width="16.5703125" style="12" customWidth="1"/>
    <col min="1543" max="1792" width="11.42578125" style="12"/>
    <col min="1793" max="1793" width="31.7109375" style="12" customWidth="1"/>
    <col min="1794" max="1794" width="15.140625" style="12" customWidth="1"/>
    <col min="1795" max="1795" width="13.7109375" style="12" customWidth="1"/>
    <col min="1796" max="1797" width="12.5703125" style="12" customWidth="1"/>
    <col min="1798" max="1798" width="16.5703125" style="12" customWidth="1"/>
    <col min="1799" max="2048" width="11.42578125" style="12"/>
    <col min="2049" max="2049" width="31.7109375" style="12" customWidth="1"/>
    <col min="2050" max="2050" width="15.140625" style="12" customWidth="1"/>
    <col min="2051" max="2051" width="13.7109375" style="12" customWidth="1"/>
    <col min="2052" max="2053" width="12.5703125" style="12" customWidth="1"/>
    <col min="2054" max="2054" width="16.5703125" style="12" customWidth="1"/>
    <col min="2055" max="2304" width="11.42578125" style="12"/>
    <col min="2305" max="2305" width="31.7109375" style="12" customWidth="1"/>
    <col min="2306" max="2306" width="15.140625" style="12" customWidth="1"/>
    <col min="2307" max="2307" width="13.7109375" style="12" customWidth="1"/>
    <col min="2308" max="2309" width="12.5703125" style="12" customWidth="1"/>
    <col min="2310" max="2310" width="16.5703125" style="12" customWidth="1"/>
    <col min="2311" max="2560" width="11.42578125" style="12"/>
    <col min="2561" max="2561" width="31.7109375" style="12" customWidth="1"/>
    <col min="2562" max="2562" width="15.140625" style="12" customWidth="1"/>
    <col min="2563" max="2563" width="13.7109375" style="12" customWidth="1"/>
    <col min="2564" max="2565" width="12.5703125" style="12" customWidth="1"/>
    <col min="2566" max="2566" width="16.5703125" style="12" customWidth="1"/>
    <col min="2567" max="2816" width="11.42578125" style="12"/>
    <col min="2817" max="2817" width="31.7109375" style="12" customWidth="1"/>
    <col min="2818" max="2818" width="15.140625" style="12" customWidth="1"/>
    <col min="2819" max="2819" width="13.7109375" style="12" customWidth="1"/>
    <col min="2820" max="2821" width="12.5703125" style="12" customWidth="1"/>
    <col min="2822" max="2822" width="16.5703125" style="12" customWidth="1"/>
    <col min="2823" max="3072" width="11.42578125" style="12"/>
    <col min="3073" max="3073" width="31.7109375" style="12" customWidth="1"/>
    <col min="3074" max="3074" width="15.140625" style="12" customWidth="1"/>
    <col min="3075" max="3075" width="13.7109375" style="12" customWidth="1"/>
    <col min="3076" max="3077" width="12.5703125" style="12" customWidth="1"/>
    <col min="3078" max="3078" width="16.5703125" style="12" customWidth="1"/>
    <col min="3079" max="3328" width="11.42578125" style="12"/>
    <col min="3329" max="3329" width="31.7109375" style="12" customWidth="1"/>
    <col min="3330" max="3330" width="15.140625" style="12" customWidth="1"/>
    <col min="3331" max="3331" width="13.7109375" style="12" customWidth="1"/>
    <col min="3332" max="3333" width="12.5703125" style="12" customWidth="1"/>
    <col min="3334" max="3334" width="16.5703125" style="12" customWidth="1"/>
    <col min="3335" max="3584" width="11.42578125" style="12"/>
    <col min="3585" max="3585" width="31.7109375" style="12" customWidth="1"/>
    <col min="3586" max="3586" width="15.140625" style="12" customWidth="1"/>
    <col min="3587" max="3587" width="13.7109375" style="12" customWidth="1"/>
    <col min="3588" max="3589" width="12.5703125" style="12" customWidth="1"/>
    <col min="3590" max="3590" width="16.5703125" style="12" customWidth="1"/>
    <col min="3591" max="3840" width="11.42578125" style="12"/>
    <col min="3841" max="3841" width="31.7109375" style="12" customWidth="1"/>
    <col min="3842" max="3842" width="15.140625" style="12" customWidth="1"/>
    <col min="3843" max="3843" width="13.7109375" style="12" customWidth="1"/>
    <col min="3844" max="3845" width="12.5703125" style="12" customWidth="1"/>
    <col min="3846" max="3846" width="16.5703125" style="12" customWidth="1"/>
    <col min="3847" max="4096" width="11.42578125" style="12"/>
    <col min="4097" max="4097" width="31.7109375" style="12" customWidth="1"/>
    <col min="4098" max="4098" width="15.140625" style="12" customWidth="1"/>
    <col min="4099" max="4099" width="13.7109375" style="12" customWidth="1"/>
    <col min="4100" max="4101" width="12.5703125" style="12" customWidth="1"/>
    <col min="4102" max="4102" width="16.5703125" style="12" customWidth="1"/>
    <col min="4103" max="4352" width="11.42578125" style="12"/>
    <col min="4353" max="4353" width="31.7109375" style="12" customWidth="1"/>
    <col min="4354" max="4354" width="15.140625" style="12" customWidth="1"/>
    <col min="4355" max="4355" width="13.7109375" style="12" customWidth="1"/>
    <col min="4356" max="4357" width="12.5703125" style="12" customWidth="1"/>
    <col min="4358" max="4358" width="16.5703125" style="12" customWidth="1"/>
    <col min="4359" max="4608" width="11.42578125" style="12"/>
    <col min="4609" max="4609" width="31.7109375" style="12" customWidth="1"/>
    <col min="4610" max="4610" width="15.140625" style="12" customWidth="1"/>
    <col min="4611" max="4611" width="13.7109375" style="12" customWidth="1"/>
    <col min="4612" max="4613" width="12.5703125" style="12" customWidth="1"/>
    <col min="4614" max="4614" width="16.5703125" style="12" customWidth="1"/>
    <col min="4615" max="4864" width="11.42578125" style="12"/>
    <col min="4865" max="4865" width="31.7109375" style="12" customWidth="1"/>
    <col min="4866" max="4866" width="15.140625" style="12" customWidth="1"/>
    <col min="4867" max="4867" width="13.7109375" style="12" customWidth="1"/>
    <col min="4868" max="4869" width="12.5703125" style="12" customWidth="1"/>
    <col min="4870" max="4870" width="16.5703125" style="12" customWidth="1"/>
    <col min="4871" max="5120" width="11.42578125" style="12"/>
    <col min="5121" max="5121" width="31.7109375" style="12" customWidth="1"/>
    <col min="5122" max="5122" width="15.140625" style="12" customWidth="1"/>
    <col min="5123" max="5123" width="13.7109375" style="12" customWidth="1"/>
    <col min="5124" max="5125" width="12.5703125" style="12" customWidth="1"/>
    <col min="5126" max="5126" width="16.5703125" style="12" customWidth="1"/>
    <col min="5127" max="5376" width="11.42578125" style="12"/>
    <col min="5377" max="5377" width="31.7109375" style="12" customWidth="1"/>
    <col min="5378" max="5378" width="15.140625" style="12" customWidth="1"/>
    <col min="5379" max="5379" width="13.7109375" style="12" customWidth="1"/>
    <col min="5380" max="5381" width="12.5703125" style="12" customWidth="1"/>
    <col min="5382" max="5382" width="16.5703125" style="12" customWidth="1"/>
    <col min="5383" max="5632" width="11.42578125" style="12"/>
    <col min="5633" max="5633" width="31.7109375" style="12" customWidth="1"/>
    <col min="5634" max="5634" width="15.140625" style="12" customWidth="1"/>
    <col min="5635" max="5635" width="13.7109375" style="12" customWidth="1"/>
    <col min="5636" max="5637" width="12.5703125" style="12" customWidth="1"/>
    <col min="5638" max="5638" width="16.5703125" style="12" customWidth="1"/>
    <col min="5639" max="5888" width="11.42578125" style="12"/>
    <col min="5889" max="5889" width="31.7109375" style="12" customWidth="1"/>
    <col min="5890" max="5890" width="15.140625" style="12" customWidth="1"/>
    <col min="5891" max="5891" width="13.7109375" style="12" customWidth="1"/>
    <col min="5892" max="5893" width="12.5703125" style="12" customWidth="1"/>
    <col min="5894" max="5894" width="16.5703125" style="12" customWidth="1"/>
    <col min="5895" max="6144" width="11.42578125" style="12"/>
    <col min="6145" max="6145" width="31.7109375" style="12" customWidth="1"/>
    <col min="6146" max="6146" width="15.140625" style="12" customWidth="1"/>
    <col min="6147" max="6147" width="13.7109375" style="12" customWidth="1"/>
    <col min="6148" max="6149" width="12.5703125" style="12" customWidth="1"/>
    <col min="6150" max="6150" width="16.5703125" style="12" customWidth="1"/>
    <col min="6151" max="6400" width="11.42578125" style="12"/>
    <col min="6401" max="6401" width="31.7109375" style="12" customWidth="1"/>
    <col min="6402" max="6402" width="15.140625" style="12" customWidth="1"/>
    <col min="6403" max="6403" width="13.7109375" style="12" customWidth="1"/>
    <col min="6404" max="6405" width="12.5703125" style="12" customWidth="1"/>
    <col min="6406" max="6406" width="16.5703125" style="12" customWidth="1"/>
    <col min="6407" max="6656" width="11.42578125" style="12"/>
    <col min="6657" max="6657" width="31.7109375" style="12" customWidth="1"/>
    <col min="6658" max="6658" width="15.140625" style="12" customWidth="1"/>
    <col min="6659" max="6659" width="13.7109375" style="12" customWidth="1"/>
    <col min="6660" max="6661" width="12.5703125" style="12" customWidth="1"/>
    <col min="6662" max="6662" width="16.5703125" style="12" customWidth="1"/>
    <col min="6663" max="6912" width="11.42578125" style="12"/>
    <col min="6913" max="6913" width="31.7109375" style="12" customWidth="1"/>
    <col min="6914" max="6914" width="15.140625" style="12" customWidth="1"/>
    <col min="6915" max="6915" width="13.7109375" style="12" customWidth="1"/>
    <col min="6916" max="6917" width="12.5703125" style="12" customWidth="1"/>
    <col min="6918" max="6918" width="16.5703125" style="12" customWidth="1"/>
    <col min="6919" max="7168" width="11.42578125" style="12"/>
    <col min="7169" max="7169" width="31.7109375" style="12" customWidth="1"/>
    <col min="7170" max="7170" width="15.140625" style="12" customWidth="1"/>
    <col min="7171" max="7171" width="13.7109375" style="12" customWidth="1"/>
    <col min="7172" max="7173" width="12.5703125" style="12" customWidth="1"/>
    <col min="7174" max="7174" width="16.5703125" style="12" customWidth="1"/>
    <col min="7175" max="7424" width="11.42578125" style="12"/>
    <col min="7425" max="7425" width="31.7109375" style="12" customWidth="1"/>
    <col min="7426" max="7426" width="15.140625" style="12" customWidth="1"/>
    <col min="7427" max="7427" width="13.7109375" style="12" customWidth="1"/>
    <col min="7428" max="7429" width="12.5703125" style="12" customWidth="1"/>
    <col min="7430" max="7430" width="16.5703125" style="12" customWidth="1"/>
    <col min="7431" max="7680" width="11.42578125" style="12"/>
    <col min="7681" max="7681" width="31.7109375" style="12" customWidth="1"/>
    <col min="7682" max="7682" width="15.140625" style="12" customWidth="1"/>
    <col min="7683" max="7683" width="13.7109375" style="12" customWidth="1"/>
    <col min="7684" max="7685" width="12.5703125" style="12" customWidth="1"/>
    <col min="7686" max="7686" width="16.5703125" style="12" customWidth="1"/>
    <col min="7687" max="7936" width="11.42578125" style="12"/>
    <col min="7937" max="7937" width="31.7109375" style="12" customWidth="1"/>
    <col min="7938" max="7938" width="15.140625" style="12" customWidth="1"/>
    <col min="7939" max="7939" width="13.7109375" style="12" customWidth="1"/>
    <col min="7940" max="7941" width="12.5703125" style="12" customWidth="1"/>
    <col min="7942" max="7942" width="16.5703125" style="12" customWidth="1"/>
    <col min="7943" max="8192" width="11.42578125" style="12"/>
    <col min="8193" max="8193" width="31.7109375" style="12" customWidth="1"/>
    <col min="8194" max="8194" width="15.140625" style="12" customWidth="1"/>
    <col min="8195" max="8195" width="13.7109375" style="12" customWidth="1"/>
    <col min="8196" max="8197" width="12.5703125" style="12" customWidth="1"/>
    <col min="8198" max="8198" width="16.5703125" style="12" customWidth="1"/>
    <col min="8199" max="8448" width="11.42578125" style="12"/>
    <col min="8449" max="8449" width="31.7109375" style="12" customWidth="1"/>
    <col min="8450" max="8450" width="15.140625" style="12" customWidth="1"/>
    <col min="8451" max="8451" width="13.7109375" style="12" customWidth="1"/>
    <col min="8452" max="8453" width="12.5703125" style="12" customWidth="1"/>
    <col min="8454" max="8454" width="16.5703125" style="12" customWidth="1"/>
    <col min="8455" max="8704" width="11.42578125" style="12"/>
    <col min="8705" max="8705" width="31.7109375" style="12" customWidth="1"/>
    <col min="8706" max="8706" width="15.140625" style="12" customWidth="1"/>
    <col min="8707" max="8707" width="13.7109375" style="12" customWidth="1"/>
    <col min="8708" max="8709" width="12.5703125" style="12" customWidth="1"/>
    <col min="8710" max="8710" width="16.5703125" style="12" customWidth="1"/>
    <col min="8711" max="8960" width="11.42578125" style="12"/>
    <col min="8961" max="8961" width="31.7109375" style="12" customWidth="1"/>
    <col min="8962" max="8962" width="15.140625" style="12" customWidth="1"/>
    <col min="8963" max="8963" width="13.7109375" style="12" customWidth="1"/>
    <col min="8964" max="8965" width="12.5703125" style="12" customWidth="1"/>
    <col min="8966" max="8966" width="16.5703125" style="12" customWidth="1"/>
    <col min="8967" max="9216" width="11.42578125" style="12"/>
    <col min="9217" max="9217" width="31.7109375" style="12" customWidth="1"/>
    <col min="9218" max="9218" width="15.140625" style="12" customWidth="1"/>
    <col min="9219" max="9219" width="13.7109375" style="12" customWidth="1"/>
    <col min="9220" max="9221" width="12.5703125" style="12" customWidth="1"/>
    <col min="9222" max="9222" width="16.5703125" style="12" customWidth="1"/>
    <col min="9223" max="9472" width="11.42578125" style="12"/>
    <col min="9473" max="9473" width="31.7109375" style="12" customWidth="1"/>
    <col min="9474" max="9474" width="15.140625" style="12" customWidth="1"/>
    <col min="9475" max="9475" width="13.7109375" style="12" customWidth="1"/>
    <col min="9476" max="9477" width="12.5703125" style="12" customWidth="1"/>
    <col min="9478" max="9478" width="16.5703125" style="12" customWidth="1"/>
    <col min="9479" max="9728" width="11.42578125" style="12"/>
    <col min="9729" max="9729" width="31.7109375" style="12" customWidth="1"/>
    <col min="9730" max="9730" width="15.140625" style="12" customWidth="1"/>
    <col min="9731" max="9731" width="13.7109375" style="12" customWidth="1"/>
    <col min="9732" max="9733" width="12.5703125" style="12" customWidth="1"/>
    <col min="9734" max="9734" width="16.5703125" style="12" customWidth="1"/>
    <col min="9735" max="9984" width="11.42578125" style="12"/>
    <col min="9985" max="9985" width="31.7109375" style="12" customWidth="1"/>
    <col min="9986" max="9986" width="15.140625" style="12" customWidth="1"/>
    <col min="9987" max="9987" width="13.7109375" style="12" customWidth="1"/>
    <col min="9988" max="9989" width="12.5703125" style="12" customWidth="1"/>
    <col min="9990" max="9990" width="16.5703125" style="12" customWidth="1"/>
    <col min="9991" max="10240" width="11.42578125" style="12"/>
    <col min="10241" max="10241" width="31.7109375" style="12" customWidth="1"/>
    <col min="10242" max="10242" width="15.140625" style="12" customWidth="1"/>
    <col min="10243" max="10243" width="13.7109375" style="12" customWidth="1"/>
    <col min="10244" max="10245" width="12.5703125" style="12" customWidth="1"/>
    <col min="10246" max="10246" width="16.5703125" style="12" customWidth="1"/>
    <col min="10247" max="10496" width="11.42578125" style="12"/>
    <col min="10497" max="10497" width="31.7109375" style="12" customWidth="1"/>
    <col min="10498" max="10498" width="15.140625" style="12" customWidth="1"/>
    <col min="10499" max="10499" width="13.7109375" style="12" customWidth="1"/>
    <col min="10500" max="10501" width="12.5703125" style="12" customWidth="1"/>
    <col min="10502" max="10502" width="16.5703125" style="12" customWidth="1"/>
    <col min="10503" max="10752" width="11.42578125" style="12"/>
    <col min="10753" max="10753" width="31.7109375" style="12" customWidth="1"/>
    <col min="10754" max="10754" width="15.140625" style="12" customWidth="1"/>
    <col min="10755" max="10755" width="13.7109375" style="12" customWidth="1"/>
    <col min="10756" max="10757" width="12.5703125" style="12" customWidth="1"/>
    <col min="10758" max="10758" width="16.5703125" style="12" customWidth="1"/>
    <col min="10759" max="11008" width="11.42578125" style="12"/>
    <col min="11009" max="11009" width="31.7109375" style="12" customWidth="1"/>
    <col min="11010" max="11010" width="15.140625" style="12" customWidth="1"/>
    <col min="11011" max="11011" width="13.7109375" style="12" customWidth="1"/>
    <col min="11012" max="11013" width="12.5703125" style="12" customWidth="1"/>
    <col min="11014" max="11014" width="16.5703125" style="12" customWidth="1"/>
    <col min="11015" max="11264" width="11.42578125" style="12"/>
    <col min="11265" max="11265" width="31.7109375" style="12" customWidth="1"/>
    <col min="11266" max="11266" width="15.140625" style="12" customWidth="1"/>
    <col min="11267" max="11267" width="13.7109375" style="12" customWidth="1"/>
    <col min="11268" max="11269" width="12.5703125" style="12" customWidth="1"/>
    <col min="11270" max="11270" width="16.5703125" style="12" customWidth="1"/>
    <col min="11271" max="11520" width="11.42578125" style="12"/>
    <col min="11521" max="11521" width="31.7109375" style="12" customWidth="1"/>
    <col min="11522" max="11522" width="15.140625" style="12" customWidth="1"/>
    <col min="11523" max="11523" width="13.7109375" style="12" customWidth="1"/>
    <col min="11524" max="11525" width="12.5703125" style="12" customWidth="1"/>
    <col min="11526" max="11526" width="16.5703125" style="12" customWidth="1"/>
    <col min="11527" max="11776" width="11.42578125" style="12"/>
    <col min="11777" max="11777" width="31.7109375" style="12" customWidth="1"/>
    <col min="11778" max="11778" width="15.140625" style="12" customWidth="1"/>
    <col min="11779" max="11779" width="13.7109375" style="12" customWidth="1"/>
    <col min="11780" max="11781" width="12.5703125" style="12" customWidth="1"/>
    <col min="11782" max="11782" width="16.5703125" style="12" customWidth="1"/>
    <col min="11783" max="12032" width="11.42578125" style="12"/>
    <col min="12033" max="12033" width="31.7109375" style="12" customWidth="1"/>
    <col min="12034" max="12034" width="15.140625" style="12" customWidth="1"/>
    <col min="12035" max="12035" width="13.7109375" style="12" customWidth="1"/>
    <col min="12036" max="12037" width="12.5703125" style="12" customWidth="1"/>
    <col min="12038" max="12038" width="16.5703125" style="12" customWidth="1"/>
    <col min="12039" max="12288" width="11.42578125" style="12"/>
    <col min="12289" max="12289" width="31.7109375" style="12" customWidth="1"/>
    <col min="12290" max="12290" width="15.140625" style="12" customWidth="1"/>
    <col min="12291" max="12291" width="13.7109375" style="12" customWidth="1"/>
    <col min="12292" max="12293" width="12.5703125" style="12" customWidth="1"/>
    <col min="12294" max="12294" width="16.5703125" style="12" customWidth="1"/>
    <col min="12295" max="12544" width="11.42578125" style="12"/>
    <col min="12545" max="12545" width="31.7109375" style="12" customWidth="1"/>
    <col min="12546" max="12546" width="15.140625" style="12" customWidth="1"/>
    <col min="12547" max="12547" width="13.7109375" style="12" customWidth="1"/>
    <col min="12548" max="12549" width="12.5703125" style="12" customWidth="1"/>
    <col min="12550" max="12550" width="16.5703125" style="12" customWidth="1"/>
    <col min="12551" max="12800" width="11.42578125" style="12"/>
    <col min="12801" max="12801" width="31.7109375" style="12" customWidth="1"/>
    <col min="12802" max="12802" width="15.140625" style="12" customWidth="1"/>
    <col min="12803" max="12803" width="13.7109375" style="12" customWidth="1"/>
    <col min="12804" max="12805" width="12.5703125" style="12" customWidth="1"/>
    <col min="12806" max="12806" width="16.5703125" style="12" customWidth="1"/>
    <col min="12807" max="13056" width="11.42578125" style="12"/>
    <col min="13057" max="13057" width="31.7109375" style="12" customWidth="1"/>
    <col min="13058" max="13058" width="15.140625" style="12" customWidth="1"/>
    <col min="13059" max="13059" width="13.7109375" style="12" customWidth="1"/>
    <col min="13060" max="13061" width="12.5703125" style="12" customWidth="1"/>
    <col min="13062" max="13062" width="16.5703125" style="12" customWidth="1"/>
    <col min="13063" max="13312" width="11.42578125" style="12"/>
    <col min="13313" max="13313" width="31.7109375" style="12" customWidth="1"/>
    <col min="13314" max="13314" width="15.140625" style="12" customWidth="1"/>
    <col min="13315" max="13315" width="13.7109375" style="12" customWidth="1"/>
    <col min="13316" max="13317" width="12.5703125" style="12" customWidth="1"/>
    <col min="13318" max="13318" width="16.5703125" style="12" customWidth="1"/>
    <col min="13319" max="13568" width="11.42578125" style="12"/>
    <col min="13569" max="13569" width="31.7109375" style="12" customWidth="1"/>
    <col min="13570" max="13570" width="15.140625" style="12" customWidth="1"/>
    <col min="13571" max="13571" width="13.7109375" style="12" customWidth="1"/>
    <col min="13572" max="13573" width="12.5703125" style="12" customWidth="1"/>
    <col min="13574" max="13574" width="16.5703125" style="12" customWidth="1"/>
    <col min="13575" max="13824" width="11.42578125" style="12"/>
    <col min="13825" max="13825" width="31.7109375" style="12" customWidth="1"/>
    <col min="13826" max="13826" width="15.140625" style="12" customWidth="1"/>
    <col min="13827" max="13827" width="13.7109375" style="12" customWidth="1"/>
    <col min="13828" max="13829" width="12.5703125" style="12" customWidth="1"/>
    <col min="13830" max="13830" width="16.5703125" style="12" customWidth="1"/>
    <col min="13831" max="14080" width="11.42578125" style="12"/>
    <col min="14081" max="14081" width="31.7109375" style="12" customWidth="1"/>
    <col min="14082" max="14082" width="15.140625" style="12" customWidth="1"/>
    <col min="14083" max="14083" width="13.7109375" style="12" customWidth="1"/>
    <col min="14084" max="14085" width="12.5703125" style="12" customWidth="1"/>
    <col min="14086" max="14086" width="16.5703125" style="12" customWidth="1"/>
    <col min="14087" max="14336" width="11.42578125" style="12"/>
    <col min="14337" max="14337" width="31.7109375" style="12" customWidth="1"/>
    <col min="14338" max="14338" width="15.140625" style="12" customWidth="1"/>
    <col min="14339" max="14339" width="13.7109375" style="12" customWidth="1"/>
    <col min="14340" max="14341" width="12.5703125" style="12" customWidth="1"/>
    <col min="14342" max="14342" width="16.5703125" style="12" customWidth="1"/>
    <col min="14343" max="14592" width="11.42578125" style="12"/>
    <col min="14593" max="14593" width="31.7109375" style="12" customWidth="1"/>
    <col min="14594" max="14594" width="15.140625" style="12" customWidth="1"/>
    <col min="14595" max="14595" width="13.7109375" style="12" customWidth="1"/>
    <col min="14596" max="14597" width="12.5703125" style="12" customWidth="1"/>
    <col min="14598" max="14598" width="16.5703125" style="12" customWidth="1"/>
    <col min="14599" max="14848" width="11.42578125" style="12"/>
    <col min="14849" max="14849" width="31.7109375" style="12" customWidth="1"/>
    <col min="14850" max="14850" width="15.140625" style="12" customWidth="1"/>
    <col min="14851" max="14851" width="13.7109375" style="12" customWidth="1"/>
    <col min="14852" max="14853" width="12.5703125" style="12" customWidth="1"/>
    <col min="14854" max="14854" width="16.5703125" style="12" customWidth="1"/>
    <col min="14855" max="15104" width="11.42578125" style="12"/>
    <col min="15105" max="15105" width="31.7109375" style="12" customWidth="1"/>
    <col min="15106" max="15106" width="15.140625" style="12" customWidth="1"/>
    <col min="15107" max="15107" width="13.7109375" style="12" customWidth="1"/>
    <col min="15108" max="15109" width="12.5703125" style="12" customWidth="1"/>
    <col min="15110" max="15110" width="16.5703125" style="12" customWidth="1"/>
    <col min="15111" max="15360" width="11.42578125" style="12"/>
    <col min="15361" max="15361" width="31.7109375" style="12" customWidth="1"/>
    <col min="15362" max="15362" width="15.140625" style="12" customWidth="1"/>
    <col min="15363" max="15363" width="13.7109375" style="12" customWidth="1"/>
    <col min="15364" max="15365" width="12.5703125" style="12" customWidth="1"/>
    <col min="15366" max="15366" width="16.5703125" style="12" customWidth="1"/>
    <col min="15367" max="15616" width="11.42578125" style="12"/>
    <col min="15617" max="15617" width="31.7109375" style="12" customWidth="1"/>
    <col min="15618" max="15618" width="15.140625" style="12" customWidth="1"/>
    <col min="15619" max="15619" width="13.7109375" style="12" customWidth="1"/>
    <col min="15620" max="15621" width="12.5703125" style="12" customWidth="1"/>
    <col min="15622" max="15622" width="16.5703125" style="12" customWidth="1"/>
    <col min="15623" max="15872" width="11.42578125" style="12"/>
    <col min="15873" max="15873" width="31.7109375" style="12" customWidth="1"/>
    <col min="15874" max="15874" width="15.140625" style="12" customWidth="1"/>
    <col min="15875" max="15875" width="13.7109375" style="12" customWidth="1"/>
    <col min="15876" max="15877" width="12.5703125" style="12" customWidth="1"/>
    <col min="15878" max="15878" width="16.5703125" style="12" customWidth="1"/>
    <col min="15879" max="16128" width="11.42578125" style="12"/>
    <col min="16129" max="16129" width="31.7109375" style="12" customWidth="1"/>
    <col min="16130" max="16130" width="15.140625" style="12" customWidth="1"/>
    <col min="16131" max="16131" width="13.7109375" style="12" customWidth="1"/>
    <col min="16132" max="16133" width="12.5703125" style="12" customWidth="1"/>
    <col min="16134" max="16134" width="16.5703125" style="12" customWidth="1"/>
    <col min="16135" max="16384" width="11.42578125" style="12"/>
  </cols>
  <sheetData>
    <row r="1" spans="1:7" ht="65.25" customHeight="1" x14ac:dyDescent="0.2">
      <c r="A1" s="316" t="s">
        <v>199</v>
      </c>
      <c r="B1" s="143"/>
      <c r="C1" s="143"/>
      <c r="D1" s="143"/>
      <c r="E1" s="143"/>
      <c r="F1" s="143"/>
    </row>
    <row r="2" spans="1:7" ht="24.95" customHeight="1" x14ac:dyDescent="0.2">
      <c r="A2" s="409" t="s">
        <v>121</v>
      </c>
      <c r="B2" s="144" t="s">
        <v>0</v>
      </c>
      <c r="C2" s="145"/>
      <c r="D2" s="145"/>
      <c r="E2" s="145"/>
      <c r="F2" s="145"/>
    </row>
    <row r="3" spans="1:7" ht="24.95" customHeight="1" x14ac:dyDescent="0.2">
      <c r="A3" s="410"/>
      <c r="B3" s="144" t="s">
        <v>47</v>
      </c>
      <c r="C3" s="145"/>
      <c r="D3" s="146"/>
      <c r="E3" s="412" t="s">
        <v>48</v>
      </c>
      <c r="F3" s="414" t="s">
        <v>49</v>
      </c>
    </row>
    <row r="4" spans="1:7" ht="36.75" customHeight="1" x14ac:dyDescent="0.2">
      <c r="A4" s="411"/>
      <c r="B4" s="118" t="s">
        <v>7</v>
      </c>
      <c r="C4" s="118" t="s">
        <v>50</v>
      </c>
      <c r="D4" s="118" t="s">
        <v>51</v>
      </c>
      <c r="E4" s="413"/>
      <c r="F4" s="415"/>
    </row>
    <row r="5" spans="1:7" ht="60.95" customHeight="1" x14ac:dyDescent="0.2">
      <c r="A5" s="172" t="s">
        <v>32</v>
      </c>
      <c r="B5" s="132">
        <f>SUM(B6:B8)</f>
        <v>25652600</v>
      </c>
      <c r="C5" s="132">
        <f>SUM(C6:C8)</f>
        <v>16729600</v>
      </c>
      <c r="D5" s="132">
        <f>SUM(D6:D8)</f>
        <v>8923000</v>
      </c>
      <c r="E5" s="132">
        <f>SUM(E6:E8)</f>
        <v>85500</v>
      </c>
      <c r="F5" s="313">
        <f>+(((E5*100)*16)/C5)</f>
        <v>8.1771231828615143</v>
      </c>
    </row>
    <row r="6" spans="1:7" ht="36.950000000000003" customHeight="1" x14ac:dyDescent="0.2">
      <c r="A6" s="317" t="s">
        <v>29</v>
      </c>
      <c r="B6" s="318">
        <f>C6+D6</f>
        <v>13787800</v>
      </c>
      <c r="C6" s="318">
        <v>8446400</v>
      </c>
      <c r="D6" s="318">
        <v>5341400</v>
      </c>
      <c r="E6" s="318">
        <v>40700</v>
      </c>
      <c r="F6" s="315">
        <f t="shared" ref="F6:F14" si="0">+(((E6*100)*16)/C6)</f>
        <v>7.7097935215002842</v>
      </c>
    </row>
    <row r="7" spans="1:7" ht="36.950000000000003" customHeight="1" x14ac:dyDescent="0.2">
      <c r="A7" s="317" t="s">
        <v>30</v>
      </c>
      <c r="B7" s="318">
        <f t="shared" ref="B7:B8" si="1">C7+D7</f>
        <v>11853000</v>
      </c>
      <c r="C7" s="318">
        <v>8276500</v>
      </c>
      <c r="D7" s="318">
        <v>3576500</v>
      </c>
      <c r="E7" s="318">
        <v>44800</v>
      </c>
      <c r="F7" s="315">
        <f t="shared" si="0"/>
        <v>8.6606657403491809</v>
      </c>
    </row>
    <row r="8" spans="1:7" ht="36.950000000000003" customHeight="1" x14ac:dyDescent="0.2">
      <c r="A8" s="317" t="s">
        <v>31</v>
      </c>
      <c r="B8" s="318">
        <f t="shared" si="1"/>
        <v>11800</v>
      </c>
      <c r="C8" s="318">
        <v>6700</v>
      </c>
      <c r="D8" s="318">
        <v>5100</v>
      </c>
      <c r="E8" s="318">
        <v>0</v>
      </c>
      <c r="F8" s="315">
        <f t="shared" si="0"/>
        <v>0</v>
      </c>
    </row>
    <row r="9" spans="1:7" ht="60.95" customHeight="1" x14ac:dyDescent="0.2">
      <c r="A9" s="139" t="s">
        <v>11</v>
      </c>
      <c r="B9" s="161">
        <f>SUM(B10:B12)</f>
        <v>23175200</v>
      </c>
      <c r="C9" s="161">
        <f t="shared" ref="C9:E9" si="2">SUM(C10:C12)</f>
        <v>15338200</v>
      </c>
      <c r="D9" s="161">
        <f t="shared" si="2"/>
        <v>7837000</v>
      </c>
      <c r="E9" s="161">
        <f t="shared" si="2"/>
        <v>84300</v>
      </c>
      <c r="F9" s="313">
        <f t="shared" si="0"/>
        <v>8.7937306854780868</v>
      </c>
      <c r="G9" s="27"/>
    </row>
    <row r="10" spans="1:7" ht="36.950000000000003" customHeight="1" x14ac:dyDescent="0.2">
      <c r="A10" s="317" t="s">
        <v>29</v>
      </c>
      <c r="B10" s="318">
        <f>C10+D10</f>
        <v>11312200</v>
      </c>
      <c r="C10" s="318">
        <v>7055600</v>
      </c>
      <c r="D10" s="318">
        <v>4256600</v>
      </c>
      <c r="E10" s="318">
        <v>39500</v>
      </c>
      <c r="F10" s="315">
        <f t="shared" si="0"/>
        <v>8.9574238902432111</v>
      </c>
      <c r="G10" s="281"/>
    </row>
    <row r="11" spans="1:7" ht="36.950000000000003" customHeight="1" x14ac:dyDescent="0.2">
      <c r="A11" s="317" t="s">
        <v>30</v>
      </c>
      <c r="B11" s="318">
        <f t="shared" ref="B11:B12" si="3">C11+D11</f>
        <v>11853000</v>
      </c>
      <c r="C11" s="318">
        <v>8276500</v>
      </c>
      <c r="D11" s="318">
        <v>3576500</v>
      </c>
      <c r="E11" s="318">
        <v>44800</v>
      </c>
      <c r="F11" s="315">
        <f t="shared" si="0"/>
        <v>8.6606657403491809</v>
      </c>
      <c r="G11" s="187"/>
    </row>
    <row r="12" spans="1:7" ht="36.950000000000003" customHeight="1" x14ac:dyDescent="0.2">
      <c r="A12" s="317" t="s">
        <v>31</v>
      </c>
      <c r="B12" s="318">
        <f t="shared" si="3"/>
        <v>10000</v>
      </c>
      <c r="C12" s="318">
        <v>6100</v>
      </c>
      <c r="D12" s="318">
        <v>3900</v>
      </c>
      <c r="E12" s="318">
        <v>0</v>
      </c>
      <c r="F12" s="315">
        <f>+(((E12*100)*16)/C12)</f>
        <v>0</v>
      </c>
      <c r="G12" s="27"/>
    </row>
    <row r="13" spans="1:7" ht="60.95" customHeight="1" x14ac:dyDescent="0.2">
      <c r="A13" s="187" t="s">
        <v>15</v>
      </c>
      <c r="B13" s="161">
        <f>SUM(B14:B16)</f>
        <v>2477400</v>
      </c>
      <c r="C13" s="161">
        <f t="shared" ref="C13:E13" si="4">SUM(C14:C16)</f>
        <v>1391400</v>
      </c>
      <c r="D13" s="161">
        <f t="shared" si="4"/>
        <v>1086000</v>
      </c>
      <c r="E13" s="161">
        <f t="shared" si="4"/>
        <v>1200</v>
      </c>
      <c r="F13" s="313">
        <f t="shared" si="0"/>
        <v>1.379905131522208</v>
      </c>
    </row>
    <row r="14" spans="1:7" ht="36.950000000000003" customHeight="1" x14ac:dyDescent="0.2">
      <c r="A14" s="317" t="s">
        <v>29</v>
      </c>
      <c r="B14" s="318">
        <f>C14+D14</f>
        <v>2475600</v>
      </c>
      <c r="C14" s="318">
        <v>1390800</v>
      </c>
      <c r="D14" s="318">
        <v>1084800</v>
      </c>
      <c r="E14" s="318">
        <v>1200</v>
      </c>
      <c r="F14" s="315">
        <f t="shared" si="0"/>
        <v>1.3805004314063849</v>
      </c>
    </row>
    <row r="15" spans="1:7" ht="36.950000000000003" customHeight="1" x14ac:dyDescent="0.2">
      <c r="A15" s="317" t="s">
        <v>30</v>
      </c>
      <c r="B15" s="297" t="s">
        <v>106</v>
      </c>
      <c r="C15" s="297" t="s">
        <v>106</v>
      </c>
      <c r="D15" s="297" t="s">
        <v>106</v>
      </c>
      <c r="E15" s="297" t="s">
        <v>106</v>
      </c>
      <c r="F15" s="315" t="s">
        <v>106</v>
      </c>
    </row>
    <row r="16" spans="1:7" s="94" customFormat="1" ht="36.950000000000003" customHeight="1" x14ac:dyDescent="0.25">
      <c r="A16" s="147" t="s">
        <v>31</v>
      </c>
      <c r="B16" s="148">
        <f t="shared" ref="B16" si="5">C16+D16</f>
        <v>1800</v>
      </c>
      <c r="C16" s="148">
        <v>600</v>
      </c>
      <c r="D16" s="148">
        <v>1200</v>
      </c>
      <c r="E16" s="148">
        <v>0</v>
      </c>
      <c r="F16" s="149">
        <f>+(((E16*100)*16)/C16)</f>
        <v>0</v>
      </c>
    </row>
    <row r="17" spans="1:5" ht="18.95" customHeight="1" x14ac:dyDescent="0.2">
      <c r="A17" s="14" t="s">
        <v>109</v>
      </c>
      <c r="E17" s="90"/>
    </row>
    <row r="18" spans="1:5" ht="18.95" customHeight="1" x14ac:dyDescent="0.2">
      <c r="A18" s="86" t="s">
        <v>23</v>
      </c>
      <c r="E18" s="90"/>
    </row>
    <row r="19" spans="1:5" s="40" customFormat="1" ht="18.95" customHeight="1" x14ac:dyDescent="0.2">
      <c r="A19" s="85" t="s">
        <v>200</v>
      </c>
      <c r="B19" s="14"/>
      <c r="C19" s="14"/>
      <c r="D19" s="14"/>
      <c r="E19" s="298"/>
    </row>
    <row r="20" spans="1:5" ht="18.95" customHeight="1" x14ac:dyDescent="0.2">
      <c r="A20" s="85" t="s">
        <v>25</v>
      </c>
      <c r="E20" s="90"/>
    </row>
  </sheetData>
  <mergeCells count="3">
    <mergeCell ref="A2:A4"/>
    <mergeCell ref="E3:E4"/>
    <mergeCell ref="F3:F4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horizontalDpi="200" verticalDpi="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0.39997558519241921"/>
  </sheetPr>
  <dimension ref="A1:G34"/>
  <sheetViews>
    <sheetView showGridLines="0" topLeftCell="A13" zoomScaleNormal="100" workbookViewId="0">
      <selection activeCell="L17" sqref="L17"/>
    </sheetView>
  </sheetViews>
  <sheetFormatPr baseColWidth="10" defaultRowHeight="15" x14ac:dyDescent="0.25"/>
  <cols>
    <col min="1" max="1" width="11.42578125" style="4"/>
    <col min="2" max="2" width="13" style="23" customWidth="1"/>
    <col min="3" max="3" width="19.85546875" style="23" customWidth="1"/>
    <col min="4" max="7" width="11.42578125" style="23"/>
    <col min="8" max="8" width="0.140625" style="84" customWidth="1"/>
    <col min="9" max="16384" width="11.42578125" style="84"/>
  </cols>
  <sheetData>
    <row r="1" spans="2:5" x14ac:dyDescent="0.25">
      <c r="B1" s="205"/>
      <c r="C1" s="205"/>
      <c r="D1" s="205"/>
      <c r="E1" s="205"/>
    </row>
    <row r="2" spans="2:5" x14ac:dyDescent="0.25">
      <c r="B2" s="205"/>
      <c r="C2" s="205"/>
      <c r="D2" s="205"/>
      <c r="E2" s="205"/>
    </row>
    <row r="3" spans="2:5" x14ac:dyDescent="0.25">
      <c r="B3" s="7"/>
      <c r="C3" s="7"/>
      <c r="D3" s="7"/>
      <c r="E3" s="7"/>
    </row>
    <row r="4" spans="2:5" x14ac:dyDescent="0.25">
      <c r="B4" s="7"/>
      <c r="C4" s="7"/>
      <c r="D4" s="7"/>
      <c r="E4" s="7"/>
    </row>
    <row r="5" spans="2:5" x14ac:dyDescent="0.25">
      <c r="B5" s="7" t="s">
        <v>6</v>
      </c>
      <c r="C5" s="7" t="s">
        <v>26</v>
      </c>
      <c r="D5" s="7"/>
      <c r="E5" s="7"/>
    </row>
    <row r="6" spans="2:5" x14ac:dyDescent="0.25">
      <c r="B6" s="7" t="s">
        <v>1</v>
      </c>
      <c r="C6" s="253">
        <v>136800</v>
      </c>
      <c r="D6" s="7"/>
      <c r="E6" s="7"/>
    </row>
    <row r="7" spans="2:5" x14ac:dyDescent="0.25">
      <c r="B7" s="7" t="s">
        <v>2</v>
      </c>
      <c r="C7" s="253">
        <v>108300</v>
      </c>
      <c r="D7" s="7"/>
      <c r="E7" s="7"/>
    </row>
    <row r="8" spans="2:5" x14ac:dyDescent="0.25">
      <c r="B8" s="7" t="s">
        <v>3</v>
      </c>
      <c r="C8" s="253">
        <v>107300</v>
      </c>
      <c r="D8" s="7"/>
      <c r="E8" s="7"/>
    </row>
    <row r="9" spans="2:5" x14ac:dyDescent="0.25">
      <c r="B9" s="7" t="s">
        <v>4</v>
      </c>
      <c r="C9" s="253">
        <v>127700</v>
      </c>
      <c r="D9" s="7"/>
      <c r="E9" s="7"/>
    </row>
    <row r="10" spans="2:5" x14ac:dyDescent="0.25">
      <c r="B10" s="7" t="s">
        <v>5</v>
      </c>
      <c r="C10" s="253">
        <v>102100</v>
      </c>
      <c r="D10" s="7"/>
      <c r="E10" s="7"/>
    </row>
    <row r="11" spans="2:5" x14ac:dyDescent="0.25">
      <c r="B11" s="7" t="s">
        <v>27</v>
      </c>
      <c r="C11" s="253">
        <v>103400</v>
      </c>
      <c r="D11" s="7"/>
      <c r="E11" s="7"/>
    </row>
    <row r="12" spans="2:5" x14ac:dyDescent="0.25">
      <c r="B12" s="7"/>
      <c r="C12" s="7"/>
      <c r="D12" s="7"/>
      <c r="E12" s="7"/>
    </row>
    <row r="13" spans="2:5" x14ac:dyDescent="0.25">
      <c r="B13" s="7"/>
      <c r="C13" s="7"/>
      <c r="D13" s="7"/>
      <c r="E13" s="7"/>
    </row>
    <row r="14" spans="2:5" x14ac:dyDescent="0.25">
      <c r="B14" s="7" t="s">
        <v>6</v>
      </c>
      <c r="C14" s="10" t="s">
        <v>11</v>
      </c>
      <c r="D14" s="10" t="s">
        <v>15</v>
      </c>
      <c r="E14" s="10"/>
    </row>
    <row r="15" spans="2:5" x14ac:dyDescent="0.25">
      <c r="B15" s="7" t="s">
        <v>1</v>
      </c>
      <c r="C15" s="254">
        <f>20996500/1000000</f>
        <v>20.996500000000001</v>
      </c>
      <c r="D15" s="254">
        <f>6705200/1000000</f>
        <v>6.7051999999999996</v>
      </c>
      <c r="E15" s="7"/>
    </row>
    <row r="16" spans="2:5" x14ac:dyDescent="0.25">
      <c r="B16" s="7" t="s">
        <v>2</v>
      </c>
      <c r="C16" s="254">
        <f>22519400/1000000</f>
        <v>22.519400000000001</v>
      </c>
      <c r="D16" s="254">
        <f>6925300/1000000</f>
        <v>6.9253</v>
      </c>
      <c r="E16" s="7"/>
    </row>
    <row r="17" spans="2:6" x14ac:dyDescent="0.25">
      <c r="B17" s="7" t="s">
        <v>3</v>
      </c>
      <c r="C17" s="254">
        <f>23028900/1000000</f>
        <v>23.0289</v>
      </c>
      <c r="D17" s="254">
        <f>4951300/1000000</f>
        <v>4.9512999999999998</v>
      </c>
      <c r="E17" s="7"/>
    </row>
    <row r="18" spans="2:6" x14ac:dyDescent="0.25">
      <c r="B18" s="7" t="s">
        <v>4</v>
      </c>
      <c r="C18" s="254">
        <f>22974000/1000000</f>
        <v>22.974</v>
      </c>
      <c r="D18" s="254">
        <f>4167200/1000000</f>
        <v>4.1672000000000002</v>
      </c>
      <c r="E18" s="7"/>
    </row>
    <row r="19" spans="2:6" x14ac:dyDescent="0.25">
      <c r="B19" s="7" t="s">
        <v>5</v>
      </c>
      <c r="C19" s="254">
        <f>22135100/1000000</f>
        <v>22.135100000000001</v>
      </c>
      <c r="D19" s="254">
        <f>3554400/1000000</f>
        <v>3.5543999999999998</v>
      </c>
      <c r="E19" s="7"/>
    </row>
    <row r="20" spans="2:6" x14ac:dyDescent="0.25">
      <c r="B20" s="7" t="s">
        <v>27</v>
      </c>
      <c r="C20" s="254">
        <f>21713400/1000000</f>
        <v>21.7134</v>
      </c>
      <c r="D20" s="254">
        <f>3108900/1000000</f>
        <v>3.1089000000000002</v>
      </c>
      <c r="E20" s="7"/>
    </row>
    <row r="21" spans="2:6" x14ac:dyDescent="0.25">
      <c r="B21" s="7" t="s">
        <v>95</v>
      </c>
      <c r="C21" s="254">
        <f>C22/1000000</f>
        <v>23.1752</v>
      </c>
      <c r="D21" s="254">
        <f>D22/1000000</f>
        <v>2.4773999999999998</v>
      </c>
      <c r="E21" s="7"/>
    </row>
    <row r="22" spans="2:6" ht="15.75" x14ac:dyDescent="0.25">
      <c r="B22" s="7"/>
      <c r="C22" s="206">
        <v>23175200</v>
      </c>
      <c r="D22" s="206">
        <v>2477400</v>
      </c>
      <c r="E22" s="7"/>
    </row>
    <row r="23" spans="2:6" x14ac:dyDescent="0.25">
      <c r="B23" s="7"/>
      <c r="C23" s="7"/>
      <c r="D23" s="7"/>
      <c r="E23" s="7"/>
    </row>
    <row r="24" spans="2:6" x14ac:dyDescent="0.25">
      <c r="B24" s="7" t="s">
        <v>6</v>
      </c>
      <c r="C24" s="7" t="s">
        <v>28</v>
      </c>
      <c r="D24" s="7"/>
      <c r="E24" s="7"/>
    </row>
    <row r="25" spans="2:6" x14ac:dyDescent="0.25">
      <c r="B25" s="7" t="s">
        <v>1</v>
      </c>
      <c r="C25" s="11">
        <f t="shared" ref="C25:C30" si="0">C6</f>
        <v>136800</v>
      </c>
      <c r="D25" s="7"/>
      <c r="E25" s="7"/>
    </row>
    <row r="26" spans="2:6" x14ac:dyDescent="0.25">
      <c r="B26" s="7" t="s">
        <v>2</v>
      </c>
      <c r="C26" s="11">
        <f t="shared" si="0"/>
        <v>108300</v>
      </c>
      <c r="D26" s="7"/>
      <c r="E26" s="7"/>
      <c r="F26" s="255"/>
    </row>
    <row r="27" spans="2:6" x14ac:dyDescent="0.25">
      <c r="B27" s="7" t="s">
        <v>3</v>
      </c>
      <c r="C27" s="11">
        <f t="shared" si="0"/>
        <v>107300</v>
      </c>
      <c r="D27" s="7"/>
      <c r="E27" s="7"/>
      <c r="F27" s="255"/>
    </row>
    <row r="28" spans="2:6" x14ac:dyDescent="0.25">
      <c r="B28" s="7" t="s">
        <v>4</v>
      </c>
      <c r="C28" s="11">
        <f t="shared" si="0"/>
        <v>127700</v>
      </c>
      <c r="D28" s="7"/>
      <c r="E28" s="7"/>
      <c r="F28" s="255"/>
    </row>
    <row r="29" spans="2:6" x14ac:dyDescent="0.25">
      <c r="B29" s="7" t="s">
        <v>5</v>
      </c>
      <c r="C29" s="11">
        <f t="shared" si="0"/>
        <v>102100</v>
      </c>
      <c r="D29" s="7"/>
      <c r="E29" s="7"/>
      <c r="F29" s="255"/>
    </row>
    <row r="30" spans="2:6" x14ac:dyDescent="0.25">
      <c r="B30" s="7" t="s">
        <v>27</v>
      </c>
      <c r="C30" s="11">
        <f t="shared" si="0"/>
        <v>103400</v>
      </c>
      <c r="D30" s="7"/>
      <c r="E30" s="7"/>
      <c r="F30" s="255"/>
    </row>
    <row r="31" spans="2:6" x14ac:dyDescent="0.25">
      <c r="B31" s="7"/>
      <c r="C31" s="7"/>
      <c r="D31" s="7"/>
      <c r="E31" s="7"/>
      <c r="F31" s="255"/>
    </row>
    <row r="32" spans="2:6" x14ac:dyDescent="0.25">
      <c r="B32" s="7"/>
      <c r="C32" s="7"/>
      <c r="D32" s="7"/>
      <c r="E32" s="7"/>
      <c r="F32" s="255"/>
    </row>
    <row r="33" spans="2:5" x14ac:dyDescent="0.25">
      <c r="B33" s="7"/>
      <c r="C33" s="7"/>
      <c r="D33" s="7"/>
      <c r="E33" s="7"/>
    </row>
    <row r="34" spans="2:5" x14ac:dyDescent="0.25">
      <c r="B34" s="7"/>
      <c r="C34" s="7"/>
      <c r="D34" s="7"/>
      <c r="E34" s="7"/>
    </row>
  </sheetData>
  <printOptions horizontalCentered="1"/>
  <pageMargins left="0.74803149606299213" right="0.74803149606299213" top="0.98425196850393704" bottom="0.98425196850393704" header="0.31496062992125984" footer="0.31496062992125984"/>
  <pageSetup scale="87" orientation="portrait" horizontalDpi="200" verticalDpi="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9" tint="0.39997558519241921"/>
  </sheetPr>
  <dimension ref="A1:E13"/>
  <sheetViews>
    <sheetView showGridLines="0" zoomScaleNormal="100" workbookViewId="0">
      <selection activeCell="A2" sqref="A2:A4"/>
    </sheetView>
  </sheetViews>
  <sheetFormatPr baseColWidth="10" defaultRowHeight="12.75" x14ac:dyDescent="0.2"/>
  <cols>
    <col min="1" max="1" width="30.85546875" style="40" customWidth="1"/>
    <col min="2" max="4" width="21.140625" style="40" customWidth="1"/>
    <col min="5" max="256" width="11.42578125" style="40"/>
    <col min="257" max="257" width="40.7109375" style="40" customWidth="1"/>
    <col min="258" max="260" width="21.28515625" style="40" customWidth="1"/>
    <col min="261" max="512" width="11.42578125" style="40"/>
    <col min="513" max="513" width="40.7109375" style="40" customWidth="1"/>
    <col min="514" max="516" width="21.28515625" style="40" customWidth="1"/>
    <col min="517" max="768" width="11.42578125" style="40"/>
    <col min="769" max="769" width="40.7109375" style="40" customWidth="1"/>
    <col min="770" max="772" width="21.28515625" style="40" customWidth="1"/>
    <col min="773" max="1024" width="11.42578125" style="40"/>
    <col min="1025" max="1025" width="40.7109375" style="40" customWidth="1"/>
    <col min="1026" max="1028" width="21.28515625" style="40" customWidth="1"/>
    <col min="1029" max="1280" width="11.42578125" style="40"/>
    <col min="1281" max="1281" width="40.7109375" style="40" customWidth="1"/>
    <col min="1282" max="1284" width="21.28515625" style="40" customWidth="1"/>
    <col min="1285" max="1536" width="11.42578125" style="40"/>
    <col min="1537" max="1537" width="40.7109375" style="40" customWidth="1"/>
    <col min="1538" max="1540" width="21.28515625" style="40" customWidth="1"/>
    <col min="1541" max="1792" width="11.42578125" style="40"/>
    <col min="1793" max="1793" width="40.7109375" style="40" customWidth="1"/>
    <col min="1794" max="1796" width="21.28515625" style="40" customWidth="1"/>
    <col min="1797" max="2048" width="11.42578125" style="40"/>
    <col min="2049" max="2049" width="40.7109375" style="40" customWidth="1"/>
    <col min="2050" max="2052" width="21.28515625" style="40" customWidth="1"/>
    <col min="2053" max="2304" width="11.42578125" style="40"/>
    <col min="2305" max="2305" width="40.7109375" style="40" customWidth="1"/>
    <col min="2306" max="2308" width="21.28515625" style="40" customWidth="1"/>
    <col min="2309" max="2560" width="11.42578125" style="40"/>
    <col min="2561" max="2561" width="40.7109375" style="40" customWidth="1"/>
    <col min="2562" max="2564" width="21.28515625" style="40" customWidth="1"/>
    <col min="2565" max="2816" width="11.42578125" style="40"/>
    <col min="2817" max="2817" width="40.7109375" style="40" customWidth="1"/>
    <col min="2818" max="2820" width="21.28515625" style="40" customWidth="1"/>
    <col min="2821" max="3072" width="11.42578125" style="40"/>
    <col min="3073" max="3073" width="40.7109375" style="40" customWidth="1"/>
    <col min="3074" max="3076" width="21.28515625" style="40" customWidth="1"/>
    <col min="3077" max="3328" width="11.42578125" style="40"/>
    <col min="3329" max="3329" width="40.7109375" style="40" customWidth="1"/>
    <col min="3330" max="3332" width="21.28515625" style="40" customWidth="1"/>
    <col min="3333" max="3584" width="11.42578125" style="40"/>
    <col min="3585" max="3585" width="40.7109375" style="40" customWidth="1"/>
    <col min="3586" max="3588" width="21.28515625" style="40" customWidth="1"/>
    <col min="3589" max="3840" width="11.42578125" style="40"/>
    <col min="3841" max="3841" width="40.7109375" style="40" customWidth="1"/>
    <col min="3842" max="3844" width="21.28515625" style="40" customWidth="1"/>
    <col min="3845" max="4096" width="11.42578125" style="40"/>
    <col min="4097" max="4097" width="40.7109375" style="40" customWidth="1"/>
    <col min="4098" max="4100" width="21.28515625" style="40" customWidth="1"/>
    <col min="4101" max="4352" width="11.42578125" style="40"/>
    <col min="4353" max="4353" width="40.7109375" style="40" customWidth="1"/>
    <col min="4354" max="4356" width="21.28515625" style="40" customWidth="1"/>
    <col min="4357" max="4608" width="11.42578125" style="40"/>
    <col min="4609" max="4609" width="40.7109375" style="40" customWidth="1"/>
    <col min="4610" max="4612" width="21.28515625" style="40" customWidth="1"/>
    <col min="4613" max="4864" width="11.42578125" style="40"/>
    <col min="4865" max="4865" width="40.7109375" style="40" customWidth="1"/>
    <col min="4866" max="4868" width="21.28515625" style="40" customWidth="1"/>
    <col min="4869" max="5120" width="11.42578125" style="40"/>
    <col min="5121" max="5121" width="40.7109375" style="40" customWidth="1"/>
    <col min="5122" max="5124" width="21.28515625" style="40" customWidth="1"/>
    <col min="5125" max="5376" width="11.42578125" style="40"/>
    <col min="5377" max="5377" width="40.7109375" style="40" customWidth="1"/>
    <col min="5378" max="5380" width="21.28515625" style="40" customWidth="1"/>
    <col min="5381" max="5632" width="11.42578125" style="40"/>
    <col min="5633" max="5633" width="40.7109375" style="40" customWidth="1"/>
    <col min="5634" max="5636" width="21.28515625" style="40" customWidth="1"/>
    <col min="5637" max="5888" width="11.42578125" style="40"/>
    <col min="5889" max="5889" width="40.7109375" style="40" customWidth="1"/>
    <col min="5890" max="5892" width="21.28515625" style="40" customWidth="1"/>
    <col min="5893" max="6144" width="11.42578125" style="40"/>
    <col min="6145" max="6145" width="40.7109375" style="40" customWidth="1"/>
    <col min="6146" max="6148" width="21.28515625" style="40" customWidth="1"/>
    <col min="6149" max="6400" width="11.42578125" style="40"/>
    <col min="6401" max="6401" width="40.7109375" style="40" customWidth="1"/>
    <col min="6402" max="6404" width="21.28515625" style="40" customWidth="1"/>
    <col min="6405" max="6656" width="11.42578125" style="40"/>
    <col min="6657" max="6657" width="40.7109375" style="40" customWidth="1"/>
    <col min="6658" max="6660" width="21.28515625" style="40" customWidth="1"/>
    <col min="6661" max="6912" width="11.42578125" style="40"/>
    <col min="6913" max="6913" width="40.7109375" style="40" customWidth="1"/>
    <col min="6914" max="6916" width="21.28515625" style="40" customWidth="1"/>
    <col min="6917" max="7168" width="11.42578125" style="40"/>
    <col min="7169" max="7169" width="40.7109375" style="40" customWidth="1"/>
    <col min="7170" max="7172" width="21.28515625" style="40" customWidth="1"/>
    <col min="7173" max="7424" width="11.42578125" style="40"/>
    <col min="7425" max="7425" width="40.7109375" style="40" customWidth="1"/>
    <col min="7426" max="7428" width="21.28515625" style="40" customWidth="1"/>
    <col min="7429" max="7680" width="11.42578125" style="40"/>
    <col min="7681" max="7681" width="40.7109375" style="40" customWidth="1"/>
    <col min="7682" max="7684" width="21.28515625" style="40" customWidth="1"/>
    <col min="7685" max="7936" width="11.42578125" style="40"/>
    <col min="7937" max="7937" width="40.7109375" style="40" customWidth="1"/>
    <col min="7938" max="7940" width="21.28515625" style="40" customWidth="1"/>
    <col min="7941" max="8192" width="11.42578125" style="40"/>
    <col min="8193" max="8193" width="40.7109375" style="40" customWidth="1"/>
    <col min="8194" max="8196" width="21.28515625" style="40" customWidth="1"/>
    <col min="8197" max="8448" width="11.42578125" style="40"/>
    <col min="8449" max="8449" width="40.7109375" style="40" customWidth="1"/>
    <col min="8450" max="8452" width="21.28515625" style="40" customWidth="1"/>
    <col min="8453" max="8704" width="11.42578125" style="40"/>
    <col min="8705" max="8705" width="40.7109375" style="40" customWidth="1"/>
    <col min="8706" max="8708" width="21.28515625" style="40" customWidth="1"/>
    <col min="8709" max="8960" width="11.42578125" style="40"/>
    <col min="8961" max="8961" width="40.7109375" style="40" customWidth="1"/>
    <col min="8962" max="8964" width="21.28515625" style="40" customWidth="1"/>
    <col min="8965" max="9216" width="11.42578125" style="40"/>
    <col min="9217" max="9217" width="40.7109375" style="40" customWidth="1"/>
    <col min="9218" max="9220" width="21.28515625" style="40" customWidth="1"/>
    <col min="9221" max="9472" width="11.42578125" style="40"/>
    <col min="9473" max="9473" width="40.7109375" style="40" customWidth="1"/>
    <col min="9474" max="9476" width="21.28515625" style="40" customWidth="1"/>
    <col min="9477" max="9728" width="11.42578125" style="40"/>
    <col min="9729" max="9729" width="40.7109375" style="40" customWidth="1"/>
    <col min="9730" max="9732" width="21.28515625" style="40" customWidth="1"/>
    <col min="9733" max="9984" width="11.42578125" style="40"/>
    <col min="9985" max="9985" width="40.7109375" style="40" customWidth="1"/>
    <col min="9986" max="9988" width="21.28515625" style="40" customWidth="1"/>
    <col min="9989" max="10240" width="11.42578125" style="40"/>
    <col min="10241" max="10241" width="40.7109375" style="40" customWidth="1"/>
    <col min="10242" max="10244" width="21.28515625" style="40" customWidth="1"/>
    <col min="10245" max="10496" width="11.42578125" style="40"/>
    <col min="10497" max="10497" width="40.7109375" style="40" customWidth="1"/>
    <col min="10498" max="10500" width="21.28515625" style="40" customWidth="1"/>
    <col min="10501" max="10752" width="11.42578125" style="40"/>
    <col min="10753" max="10753" width="40.7109375" style="40" customWidth="1"/>
    <col min="10754" max="10756" width="21.28515625" style="40" customWidth="1"/>
    <col min="10757" max="11008" width="11.42578125" style="40"/>
    <col min="11009" max="11009" width="40.7109375" style="40" customWidth="1"/>
    <col min="11010" max="11012" width="21.28515625" style="40" customWidth="1"/>
    <col min="11013" max="11264" width="11.42578125" style="40"/>
    <col min="11265" max="11265" width="40.7109375" style="40" customWidth="1"/>
    <col min="11266" max="11268" width="21.28515625" style="40" customWidth="1"/>
    <col min="11269" max="11520" width="11.42578125" style="40"/>
    <col min="11521" max="11521" width="40.7109375" style="40" customWidth="1"/>
    <col min="11522" max="11524" width="21.28515625" style="40" customWidth="1"/>
    <col min="11525" max="11776" width="11.42578125" style="40"/>
    <col min="11777" max="11777" width="40.7109375" style="40" customWidth="1"/>
    <col min="11778" max="11780" width="21.28515625" style="40" customWidth="1"/>
    <col min="11781" max="12032" width="11.42578125" style="40"/>
    <col min="12033" max="12033" width="40.7109375" style="40" customWidth="1"/>
    <col min="12034" max="12036" width="21.28515625" style="40" customWidth="1"/>
    <col min="12037" max="12288" width="11.42578125" style="40"/>
    <col min="12289" max="12289" width="40.7109375" style="40" customWidth="1"/>
    <col min="12290" max="12292" width="21.28515625" style="40" customWidth="1"/>
    <col min="12293" max="12544" width="11.42578125" style="40"/>
    <col min="12545" max="12545" width="40.7109375" style="40" customWidth="1"/>
    <col min="12546" max="12548" width="21.28515625" style="40" customWidth="1"/>
    <col min="12549" max="12800" width="11.42578125" style="40"/>
    <col min="12801" max="12801" width="40.7109375" style="40" customWidth="1"/>
    <col min="12802" max="12804" width="21.28515625" style="40" customWidth="1"/>
    <col min="12805" max="13056" width="11.42578125" style="40"/>
    <col min="13057" max="13057" width="40.7109375" style="40" customWidth="1"/>
    <col min="13058" max="13060" width="21.28515625" style="40" customWidth="1"/>
    <col min="13061" max="13312" width="11.42578125" style="40"/>
    <col min="13313" max="13313" width="40.7109375" style="40" customWidth="1"/>
    <col min="13314" max="13316" width="21.28515625" style="40" customWidth="1"/>
    <col min="13317" max="13568" width="11.42578125" style="40"/>
    <col min="13569" max="13569" width="40.7109375" style="40" customWidth="1"/>
    <col min="13570" max="13572" width="21.28515625" style="40" customWidth="1"/>
    <col min="13573" max="13824" width="11.42578125" style="40"/>
    <col min="13825" max="13825" width="40.7109375" style="40" customWidth="1"/>
    <col min="13826" max="13828" width="21.28515625" style="40" customWidth="1"/>
    <col min="13829" max="14080" width="11.42578125" style="40"/>
    <col min="14081" max="14081" width="40.7109375" style="40" customWidth="1"/>
    <col min="14082" max="14084" width="21.28515625" style="40" customWidth="1"/>
    <col min="14085" max="14336" width="11.42578125" style="40"/>
    <col min="14337" max="14337" width="40.7109375" style="40" customWidth="1"/>
    <col min="14338" max="14340" width="21.28515625" style="40" customWidth="1"/>
    <col min="14341" max="14592" width="11.42578125" style="40"/>
    <col min="14593" max="14593" width="40.7109375" style="40" customWidth="1"/>
    <col min="14594" max="14596" width="21.28515625" style="40" customWidth="1"/>
    <col min="14597" max="14848" width="11.42578125" style="40"/>
    <col min="14849" max="14849" width="40.7109375" style="40" customWidth="1"/>
    <col min="14850" max="14852" width="21.28515625" style="40" customWidth="1"/>
    <col min="14853" max="15104" width="11.42578125" style="40"/>
    <col min="15105" max="15105" width="40.7109375" style="40" customWidth="1"/>
    <col min="15106" max="15108" width="21.28515625" style="40" customWidth="1"/>
    <col min="15109" max="15360" width="11.42578125" style="40"/>
    <col min="15361" max="15361" width="40.7109375" style="40" customWidth="1"/>
    <col min="15362" max="15364" width="21.28515625" style="40" customWidth="1"/>
    <col min="15365" max="15616" width="11.42578125" style="40"/>
    <col min="15617" max="15617" width="40.7109375" style="40" customWidth="1"/>
    <col min="15618" max="15620" width="21.28515625" style="40" customWidth="1"/>
    <col min="15621" max="15872" width="11.42578125" style="40"/>
    <col min="15873" max="15873" width="40.7109375" style="40" customWidth="1"/>
    <col min="15874" max="15876" width="21.28515625" style="40" customWidth="1"/>
    <col min="15877" max="16128" width="11.42578125" style="40"/>
    <col min="16129" max="16129" width="40.7109375" style="40" customWidth="1"/>
    <col min="16130" max="16132" width="21.28515625" style="40" customWidth="1"/>
    <col min="16133" max="16384" width="11.42578125" style="40"/>
  </cols>
  <sheetData>
    <row r="1" spans="1:5" ht="65.099999999999994" customHeight="1" x14ac:dyDescent="0.2">
      <c r="A1" s="311" t="s">
        <v>201</v>
      </c>
      <c r="B1" s="125"/>
      <c r="C1" s="125"/>
      <c r="D1" s="125"/>
    </row>
    <row r="2" spans="1:5" ht="27.75" customHeight="1" x14ac:dyDescent="0.2">
      <c r="A2" s="400" t="s">
        <v>6</v>
      </c>
      <c r="B2" s="130" t="s">
        <v>52</v>
      </c>
      <c r="C2" s="127"/>
      <c r="D2" s="127"/>
    </row>
    <row r="3" spans="1:5" ht="27.75" customHeight="1" x14ac:dyDescent="0.2">
      <c r="A3" s="401"/>
      <c r="B3" s="130" t="s">
        <v>8</v>
      </c>
      <c r="C3" s="127"/>
      <c r="D3" s="127"/>
    </row>
    <row r="4" spans="1:5" ht="27.75" customHeight="1" x14ac:dyDescent="0.2">
      <c r="A4" s="402"/>
      <c r="B4" s="119" t="s">
        <v>7</v>
      </c>
      <c r="C4" s="119" t="s">
        <v>11</v>
      </c>
      <c r="D4" s="115" t="s">
        <v>15</v>
      </c>
    </row>
    <row r="5" spans="1:5" s="79" customFormat="1" ht="66" customHeight="1" x14ac:dyDescent="0.25">
      <c r="A5" s="262" t="s">
        <v>1</v>
      </c>
      <c r="B5" s="131">
        <f>SUM(C5:D5)</f>
        <v>27701700</v>
      </c>
      <c r="C5" s="140">
        <v>20996500</v>
      </c>
      <c r="D5" s="241">
        <v>6705200</v>
      </c>
    </row>
    <row r="6" spans="1:5" s="79" customFormat="1" ht="66" customHeight="1" x14ac:dyDescent="0.25">
      <c r="A6" s="262" t="s">
        <v>2</v>
      </c>
      <c r="B6" s="131">
        <f>SUM(C6:D6)</f>
        <v>29444700</v>
      </c>
      <c r="C6" s="140">
        <v>22519400</v>
      </c>
      <c r="D6" s="241">
        <v>6925300</v>
      </c>
    </row>
    <row r="7" spans="1:5" s="79" customFormat="1" ht="66" customHeight="1" x14ac:dyDescent="0.25">
      <c r="A7" s="262" t="s">
        <v>3</v>
      </c>
      <c r="B7" s="131">
        <f t="shared" ref="B7:B10" si="0">SUM(C7:D7)</f>
        <v>27980200</v>
      </c>
      <c r="C7" s="140">
        <v>23028900</v>
      </c>
      <c r="D7" s="241">
        <v>4951300</v>
      </c>
    </row>
    <row r="8" spans="1:5" s="79" customFormat="1" ht="66" customHeight="1" x14ac:dyDescent="0.25">
      <c r="A8" s="262" t="s">
        <v>4</v>
      </c>
      <c r="B8" s="131">
        <f t="shared" si="0"/>
        <v>27141200</v>
      </c>
      <c r="C8" s="140">
        <v>22974000</v>
      </c>
      <c r="D8" s="241">
        <v>4167200</v>
      </c>
    </row>
    <row r="9" spans="1:5" s="319" customFormat="1" ht="66" customHeight="1" x14ac:dyDescent="0.25">
      <c r="A9" s="262" t="s">
        <v>5</v>
      </c>
      <c r="B9" s="131">
        <f t="shared" si="0"/>
        <v>25689500</v>
      </c>
      <c r="C9" s="140">
        <v>22135100</v>
      </c>
      <c r="D9" s="241">
        <v>3554400</v>
      </c>
    </row>
    <row r="10" spans="1:5" s="319" customFormat="1" ht="66" customHeight="1" x14ac:dyDescent="0.25">
      <c r="A10" s="262" t="s">
        <v>27</v>
      </c>
      <c r="B10" s="131">
        <f t="shared" si="0"/>
        <v>24822300</v>
      </c>
      <c r="C10" s="140">
        <v>21713400</v>
      </c>
      <c r="D10" s="241">
        <v>3108900</v>
      </c>
    </row>
    <row r="11" spans="1:5" s="79" customFormat="1" ht="66" customHeight="1" x14ac:dyDescent="0.25">
      <c r="A11" s="150" t="s">
        <v>95</v>
      </c>
      <c r="B11" s="129">
        <f>SUM(C11:D11)</f>
        <v>25652600</v>
      </c>
      <c r="C11" s="148">
        <v>23175200</v>
      </c>
      <c r="D11" s="151">
        <v>2477400</v>
      </c>
    </row>
    <row r="12" spans="1:5" ht="26.25" customHeight="1" x14ac:dyDescent="0.2">
      <c r="A12" s="14" t="s">
        <v>109</v>
      </c>
      <c r="B12" s="14"/>
      <c r="C12" s="14"/>
      <c r="D12" s="14"/>
      <c r="E12" s="14"/>
    </row>
    <row r="13" spans="1:5" x14ac:dyDescent="0.2">
      <c r="A13" s="14"/>
      <c r="B13" s="14"/>
      <c r="C13" s="14"/>
      <c r="D13" s="14"/>
    </row>
  </sheetData>
  <mergeCells count="1">
    <mergeCell ref="A2:A4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horizontalDpi="200" verticalDpi="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 tint="0.39997558519241921"/>
  </sheetPr>
  <dimension ref="A1:N22"/>
  <sheetViews>
    <sheetView showGridLines="0" topLeftCell="A13" zoomScale="85" zoomScaleNormal="85" workbookViewId="0">
      <selection activeCell="A16" sqref="A16"/>
    </sheetView>
  </sheetViews>
  <sheetFormatPr baseColWidth="10" defaultRowHeight="12.75" x14ac:dyDescent="0.2"/>
  <cols>
    <col min="1" max="1" width="24.42578125" style="40" customWidth="1"/>
    <col min="2" max="11" width="10.5703125" style="40" customWidth="1"/>
    <col min="12" max="12" width="11.42578125" style="41"/>
    <col min="13" max="255" width="11.42578125" style="40"/>
    <col min="256" max="256" width="27.140625" style="40" customWidth="1"/>
    <col min="257" max="257" width="11.85546875" style="40" customWidth="1"/>
    <col min="258" max="258" width="12" style="40" customWidth="1"/>
    <col min="259" max="259" width="11.85546875" style="40" customWidth="1"/>
    <col min="260" max="260" width="12" style="40" customWidth="1"/>
    <col min="261" max="262" width="11" style="40" customWidth="1"/>
    <col min="263" max="263" width="10.42578125" style="40" customWidth="1"/>
    <col min="264" max="264" width="11" style="40" customWidth="1"/>
    <col min="265" max="266" width="10" style="40" customWidth="1"/>
    <col min="267" max="267" width="13.42578125" style="40" bestFit="1" customWidth="1"/>
    <col min="268" max="511" width="11.42578125" style="40"/>
    <col min="512" max="512" width="27.140625" style="40" customWidth="1"/>
    <col min="513" max="513" width="11.85546875" style="40" customWidth="1"/>
    <col min="514" max="514" width="12" style="40" customWidth="1"/>
    <col min="515" max="515" width="11.85546875" style="40" customWidth="1"/>
    <col min="516" max="516" width="12" style="40" customWidth="1"/>
    <col min="517" max="518" width="11" style="40" customWidth="1"/>
    <col min="519" max="519" width="10.42578125" style="40" customWidth="1"/>
    <col min="520" max="520" width="11" style="40" customWidth="1"/>
    <col min="521" max="522" width="10" style="40" customWidth="1"/>
    <col min="523" max="523" width="13.42578125" style="40" bestFit="1" customWidth="1"/>
    <col min="524" max="767" width="11.42578125" style="40"/>
    <col min="768" max="768" width="27.140625" style="40" customWidth="1"/>
    <col min="769" max="769" width="11.85546875" style="40" customWidth="1"/>
    <col min="770" max="770" width="12" style="40" customWidth="1"/>
    <col min="771" max="771" width="11.85546875" style="40" customWidth="1"/>
    <col min="772" max="772" width="12" style="40" customWidth="1"/>
    <col min="773" max="774" width="11" style="40" customWidth="1"/>
    <col min="775" max="775" width="10.42578125" style="40" customWidth="1"/>
    <col min="776" max="776" width="11" style="40" customWidth="1"/>
    <col min="777" max="778" width="10" style="40" customWidth="1"/>
    <col min="779" max="779" width="13.42578125" style="40" bestFit="1" customWidth="1"/>
    <col min="780" max="1023" width="11.42578125" style="40"/>
    <col min="1024" max="1024" width="27.140625" style="40" customWidth="1"/>
    <col min="1025" max="1025" width="11.85546875" style="40" customWidth="1"/>
    <col min="1026" max="1026" width="12" style="40" customWidth="1"/>
    <col min="1027" max="1027" width="11.85546875" style="40" customWidth="1"/>
    <col min="1028" max="1028" width="12" style="40" customWidth="1"/>
    <col min="1029" max="1030" width="11" style="40" customWidth="1"/>
    <col min="1031" max="1031" width="10.42578125" style="40" customWidth="1"/>
    <col min="1032" max="1032" width="11" style="40" customWidth="1"/>
    <col min="1033" max="1034" width="10" style="40" customWidth="1"/>
    <col min="1035" max="1035" width="13.42578125" style="40" bestFit="1" customWidth="1"/>
    <col min="1036" max="1279" width="11.42578125" style="40"/>
    <col min="1280" max="1280" width="27.140625" style="40" customWidth="1"/>
    <col min="1281" max="1281" width="11.85546875" style="40" customWidth="1"/>
    <col min="1282" max="1282" width="12" style="40" customWidth="1"/>
    <col min="1283" max="1283" width="11.85546875" style="40" customWidth="1"/>
    <col min="1284" max="1284" width="12" style="40" customWidth="1"/>
    <col min="1285" max="1286" width="11" style="40" customWidth="1"/>
    <col min="1287" max="1287" width="10.42578125" style="40" customWidth="1"/>
    <col min="1288" max="1288" width="11" style="40" customWidth="1"/>
    <col min="1289" max="1290" width="10" style="40" customWidth="1"/>
    <col min="1291" max="1291" width="13.42578125" style="40" bestFit="1" customWidth="1"/>
    <col min="1292" max="1535" width="11.42578125" style="40"/>
    <col min="1536" max="1536" width="27.140625" style="40" customWidth="1"/>
    <col min="1537" max="1537" width="11.85546875" style="40" customWidth="1"/>
    <col min="1538" max="1538" width="12" style="40" customWidth="1"/>
    <col min="1539" max="1539" width="11.85546875" style="40" customWidth="1"/>
    <col min="1540" max="1540" width="12" style="40" customWidth="1"/>
    <col min="1541" max="1542" width="11" style="40" customWidth="1"/>
    <col min="1543" max="1543" width="10.42578125" style="40" customWidth="1"/>
    <col min="1544" max="1544" width="11" style="40" customWidth="1"/>
    <col min="1545" max="1546" width="10" style="40" customWidth="1"/>
    <col min="1547" max="1547" width="13.42578125" style="40" bestFit="1" customWidth="1"/>
    <col min="1548" max="1791" width="11.42578125" style="40"/>
    <col min="1792" max="1792" width="27.140625" style="40" customWidth="1"/>
    <col min="1793" max="1793" width="11.85546875" style="40" customWidth="1"/>
    <col min="1794" max="1794" width="12" style="40" customWidth="1"/>
    <col min="1795" max="1795" width="11.85546875" style="40" customWidth="1"/>
    <col min="1796" max="1796" width="12" style="40" customWidth="1"/>
    <col min="1797" max="1798" width="11" style="40" customWidth="1"/>
    <col min="1799" max="1799" width="10.42578125" style="40" customWidth="1"/>
    <col min="1800" max="1800" width="11" style="40" customWidth="1"/>
    <col min="1801" max="1802" width="10" style="40" customWidth="1"/>
    <col min="1803" max="1803" width="13.42578125" style="40" bestFit="1" customWidth="1"/>
    <col min="1804" max="2047" width="11.42578125" style="40"/>
    <col min="2048" max="2048" width="27.140625" style="40" customWidth="1"/>
    <col min="2049" max="2049" width="11.85546875" style="40" customWidth="1"/>
    <col min="2050" max="2050" width="12" style="40" customWidth="1"/>
    <col min="2051" max="2051" width="11.85546875" style="40" customWidth="1"/>
    <col min="2052" max="2052" width="12" style="40" customWidth="1"/>
    <col min="2053" max="2054" width="11" style="40" customWidth="1"/>
    <col min="2055" max="2055" width="10.42578125" style="40" customWidth="1"/>
    <col min="2056" max="2056" width="11" style="40" customWidth="1"/>
    <col min="2057" max="2058" width="10" style="40" customWidth="1"/>
    <col min="2059" max="2059" width="13.42578125" style="40" bestFit="1" customWidth="1"/>
    <col min="2060" max="2303" width="11.42578125" style="40"/>
    <col min="2304" max="2304" width="27.140625" style="40" customWidth="1"/>
    <col min="2305" max="2305" width="11.85546875" style="40" customWidth="1"/>
    <col min="2306" max="2306" width="12" style="40" customWidth="1"/>
    <col min="2307" max="2307" width="11.85546875" style="40" customWidth="1"/>
    <col min="2308" max="2308" width="12" style="40" customWidth="1"/>
    <col min="2309" max="2310" width="11" style="40" customWidth="1"/>
    <col min="2311" max="2311" width="10.42578125" style="40" customWidth="1"/>
    <col min="2312" max="2312" width="11" style="40" customWidth="1"/>
    <col min="2313" max="2314" width="10" style="40" customWidth="1"/>
    <col min="2315" max="2315" width="13.42578125" style="40" bestFit="1" customWidth="1"/>
    <col min="2316" max="2559" width="11.42578125" style="40"/>
    <col min="2560" max="2560" width="27.140625" style="40" customWidth="1"/>
    <col min="2561" max="2561" width="11.85546875" style="40" customWidth="1"/>
    <col min="2562" max="2562" width="12" style="40" customWidth="1"/>
    <col min="2563" max="2563" width="11.85546875" style="40" customWidth="1"/>
    <col min="2564" max="2564" width="12" style="40" customWidth="1"/>
    <col min="2565" max="2566" width="11" style="40" customWidth="1"/>
    <col min="2567" max="2567" width="10.42578125" style="40" customWidth="1"/>
    <col min="2568" max="2568" width="11" style="40" customWidth="1"/>
    <col min="2569" max="2570" width="10" style="40" customWidth="1"/>
    <col min="2571" max="2571" width="13.42578125" style="40" bestFit="1" customWidth="1"/>
    <col min="2572" max="2815" width="11.42578125" style="40"/>
    <col min="2816" max="2816" width="27.140625" style="40" customWidth="1"/>
    <col min="2817" max="2817" width="11.85546875" style="40" customWidth="1"/>
    <col min="2818" max="2818" width="12" style="40" customWidth="1"/>
    <col min="2819" max="2819" width="11.85546875" style="40" customWidth="1"/>
    <col min="2820" max="2820" width="12" style="40" customWidth="1"/>
    <col min="2821" max="2822" width="11" style="40" customWidth="1"/>
    <col min="2823" max="2823" width="10.42578125" style="40" customWidth="1"/>
    <col min="2824" max="2824" width="11" style="40" customWidth="1"/>
    <col min="2825" max="2826" width="10" style="40" customWidth="1"/>
    <col min="2827" max="2827" width="13.42578125" style="40" bestFit="1" customWidth="1"/>
    <col min="2828" max="3071" width="11.42578125" style="40"/>
    <col min="3072" max="3072" width="27.140625" style="40" customWidth="1"/>
    <col min="3073" max="3073" width="11.85546875" style="40" customWidth="1"/>
    <col min="3074" max="3074" width="12" style="40" customWidth="1"/>
    <col min="3075" max="3075" width="11.85546875" style="40" customWidth="1"/>
    <col min="3076" max="3076" width="12" style="40" customWidth="1"/>
    <col min="3077" max="3078" width="11" style="40" customWidth="1"/>
    <col min="3079" max="3079" width="10.42578125" style="40" customWidth="1"/>
    <col min="3080" max="3080" width="11" style="40" customWidth="1"/>
    <col min="3081" max="3082" width="10" style="40" customWidth="1"/>
    <col min="3083" max="3083" width="13.42578125" style="40" bestFit="1" customWidth="1"/>
    <col min="3084" max="3327" width="11.42578125" style="40"/>
    <col min="3328" max="3328" width="27.140625" style="40" customWidth="1"/>
    <col min="3329" max="3329" width="11.85546875" style="40" customWidth="1"/>
    <col min="3330" max="3330" width="12" style="40" customWidth="1"/>
    <col min="3331" max="3331" width="11.85546875" style="40" customWidth="1"/>
    <col min="3332" max="3332" width="12" style="40" customWidth="1"/>
    <col min="3333" max="3334" width="11" style="40" customWidth="1"/>
    <col min="3335" max="3335" width="10.42578125" style="40" customWidth="1"/>
    <col min="3336" max="3336" width="11" style="40" customWidth="1"/>
    <col min="3337" max="3338" width="10" style="40" customWidth="1"/>
    <col min="3339" max="3339" width="13.42578125" style="40" bestFit="1" customWidth="1"/>
    <col min="3340" max="3583" width="11.42578125" style="40"/>
    <col min="3584" max="3584" width="27.140625" style="40" customWidth="1"/>
    <col min="3585" max="3585" width="11.85546875" style="40" customWidth="1"/>
    <col min="3586" max="3586" width="12" style="40" customWidth="1"/>
    <col min="3587" max="3587" width="11.85546875" style="40" customWidth="1"/>
    <col min="3588" max="3588" width="12" style="40" customWidth="1"/>
    <col min="3589" max="3590" width="11" style="40" customWidth="1"/>
    <col min="3591" max="3591" width="10.42578125" style="40" customWidth="1"/>
    <col min="3592" max="3592" width="11" style="40" customWidth="1"/>
    <col min="3593" max="3594" width="10" style="40" customWidth="1"/>
    <col min="3595" max="3595" width="13.42578125" style="40" bestFit="1" customWidth="1"/>
    <col min="3596" max="3839" width="11.42578125" style="40"/>
    <col min="3840" max="3840" width="27.140625" style="40" customWidth="1"/>
    <col min="3841" max="3841" width="11.85546875" style="40" customWidth="1"/>
    <col min="3842" max="3842" width="12" style="40" customWidth="1"/>
    <col min="3843" max="3843" width="11.85546875" style="40" customWidth="1"/>
    <col min="3844" max="3844" width="12" style="40" customWidth="1"/>
    <col min="3845" max="3846" width="11" style="40" customWidth="1"/>
    <col min="3847" max="3847" width="10.42578125" style="40" customWidth="1"/>
    <col min="3848" max="3848" width="11" style="40" customWidth="1"/>
    <col min="3849" max="3850" width="10" style="40" customWidth="1"/>
    <col min="3851" max="3851" width="13.42578125" style="40" bestFit="1" customWidth="1"/>
    <col min="3852" max="4095" width="11.42578125" style="40"/>
    <col min="4096" max="4096" width="27.140625" style="40" customWidth="1"/>
    <col min="4097" max="4097" width="11.85546875" style="40" customWidth="1"/>
    <col min="4098" max="4098" width="12" style="40" customWidth="1"/>
    <col min="4099" max="4099" width="11.85546875" style="40" customWidth="1"/>
    <col min="4100" max="4100" width="12" style="40" customWidth="1"/>
    <col min="4101" max="4102" width="11" style="40" customWidth="1"/>
    <col min="4103" max="4103" width="10.42578125" style="40" customWidth="1"/>
    <col min="4104" max="4104" width="11" style="40" customWidth="1"/>
    <col min="4105" max="4106" width="10" style="40" customWidth="1"/>
    <col min="4107" max="4107" width="13.42578125" style="40" bestFit="1" customWidth="1"/>
    <col min="4108" max="4351" width="11.42578125" style="40"/>
    <col min="4352" max="4352" width="27.140625" style="40" customWidth="1"/>
    <col min="4353" max="4353" width="11.85546875" style="40" customWidth="1"/>
    <col min="4354" max="4354" width="12" style="40" customWidth="1"/>
    <col min="4355" max="4355" width="11.85546875" style="40" customWidth="1"/>
    <col min="4356" max="4356" width="12" style="40" customWidth="1"/>
    <col min="4357" max="4358" width="11" style="40" customWidth="1"/>
    <col min="4359" max="4359" width="10.42578125" style="40" customWidth="1"/>
    <col min="4360" max="4360" width="11" style="40" customWidth="1"/>
    <col min="4361" max="4362" width="10" style="40" customWidth="1"/>
    <col min="4363" max="4363" width="13.42578125" style="40" bestFit="1" customWidth="1"/>
    <col min="4364" max="4607" width="11.42578125" style="40"/>
    <col min="4608" max="4608" width="27.140625" style="40" customWidth="1"/>
    <col min="4609" max="4609" width="11.85546875" style="40" customWidth="1"/>
    <col min="4610" max="4610" width="12" style="40" customWidth="1"/>
    <col min="4611" max="4611" width="11.85546875" style="40" customWidth="1"/>
    <col min="4612" max="4612" width="12" style="40" customWidth="1"/>
    <col min="4613" max="4614" width="11" style="40" customWidth="1"/>
    <col min="4615" max="4615" width="10.42578125" style="40" customWidth="1"/>
    <col min="4616" max="4616" width="11" style="40" customWidth="1"/>
    <col min="4617" max="4618" width="10" style="40" customWidth="1"/>
    <col min="4619" max="4619" width="13.42578125" style="40" bestFit="1" customWidth="1"/>
    <col min="4620" max="4863" width="11.42578125" style="40"/>
    <col min="4864" max="4864" width="27.140625" style="40" customWidth="1"/>
    <col min="4865" max="4865" width="11.85546875" style="40" customWidth="1"/>
    <col min="4866" max="4866" width="12" style="40" customWidth="1"/>
    <col min="4867" max="4867" width="11.85546875" style="40" customWidth="1"/>
    <col min="4868" max="4868" width="12" style="40" customWidth="1"/>
    <col min="4869" max="4870" width="11" style="40" customWidth="1"/>
    <col min="4871" max="4871" width="10.42578125" style="40" customWidth="1"/>
    <col min="4872" max="4872" width="11" style="40" customWidth="1"/>
    <col min="4873" max="4874" width="10" style="40" customWidth="1"/>
    <col min="4875" max="4875" width="13.42578125" style="40" bestFit="1" customWidth="1"/>
    <col min="4876" max="5119" width="11.42578125" style="40"/>
    <col min="5120" max="5120" width="27.140625" style="40" customWidth="1"/>
    <col min="5121" max="5121" width="11.85546875" style="40" customWidth="1"/>
    <col min="5122" max="5122" width="12" style="40" customWidth="1"/>
    <col min="5123" max="5123" width="11.85546875" style="40" customWidth="1"/>
    <col min="5124" max="5124" width="12" style="40" customWidth="1"/>
    <col min="5125" max="5126" width="11" style="40" customWidth="1"/>
    <col min="5127" max="5127" width="10.42578125" style="40" customWidth="1"/>
    <col min="5128" max="5128" width="11" style="40" customWidth="1"/>
    <col min="5129" max="5130" width="10" style="40" customWidth="1"/>
    <col min="5131" max="5131" width="13.42578125" style="40" bestFit="1" customWidth="1"/>
    <col min="5132" max="5375" width="11.42578125" style="40"/>
    <col min="5376" max="5376" width="27.140625" style="40" customWidth="1"/>
    <col min="5377" max="5377" width="11.85546875" style="40" customWidth="1"/>
    <col min="5378" max="5378" width="12" style="40" customWidth="1"/>
    <col min="5379" max="5379" width="11.85546875" style="40" customWidth="1"/>
    <col min="5380" max="5380" width="12" style="40" customWidth="1"/>
    <col min="5381" max="5382" width="11" style="40" customWidth="1"/>
    <col min="5383" max="5383" width="10.42578125" style="40" customWidth="1"/>
    <col min="5384" max="5384" width="11" style="40" customWidth="1"/>
    <col min="5385" max="5386" width="10" style="40" customWidth="1"/>
    <col min="5387" max="5387" width="13.42578125" style="40" bestFit="1" customWidth="1"/>
    <col min="5388" max="5631" width="11.42578125" style="40"/>
    <col min="5632" max="5632" width="27.140625" style="40" customWidth="1"/>
    <col min="5633" max="5633" width="11.85546875" style="40" customWidth="1"/>
    <col min="5634" max="5634" width="12" style="40" customWidth="1"/>
    <col min="5635" max="5635" width="11.85546875" style="40" customWidth="1"/>
    <col min="5636" max="5636" width="12" style="40" customWidth="1"/>
    <col min="5637" max="5638" width="11" style="40" customWidth="1"/>
    <col min="5639" max="5639" width="10.42578125" style="40" customWidth="1"/>
    <col min="5640" max="5640" width="11" style="40" customWidth="1"/>
    <col min="5641" max="5642" width="10" style="40" customWidth="1"/>
    <col min="5643" max="5643" width="13.42578125" style="40" bestFit="1" customWidth="1"/>
    <col min="5644" max="5887" width="11.42578125" style="40"/>
    <col min="5888" max="5888" width="27.140625" style="40" customWidth="1"/>
    <col min="5889" max="5889" width="11.85546875" style="40" customWidth="1"/>
    <col min="5890" max="5890" width="12" style="40" customWidth="1"/>
    <col min="5891" max="5891" width="11.85546875" style="40" customWidth="1"/>
    <col min="5892" max="5892" width="12" style="40" customWidth="1"/>
    <col min="5893" max="5894" width="11" style="40" customWidth="1"/>
    <col min="5895" max="5895" width="10.42578125" style="40" customWidth="1"/>
    <col min="5896" max="5896" width="11" style="40" customWidth="1"/>
    <col min="5897" max="5898" width="10" style="40" customWidth="1"/>
    <col min="5899" max="5899" width="13.42578125" style="40" bestFit="1" customWidth="1"/>
    <col min="5900" max="6143" width="11.42578125" style="40"/>
    <col min="6144" max="6144" width="27.140625" style="40" customWidth="1"/>
    <col min="6145" max="6145" width="11.85546875" style="40" customWidth="1"/>
    <col min="6146" max="6146" width="12" style="40" customWidth="1"/>
    <col min="6147" max="6147" width="11.85546875" style="40" customWidth="1"/>
    <col min="6148" max="6148" width="12" style="40" customWidth="1"/>
    <col min="6149" max="6150" width="11" style="40" customWidth="1"/>
    <col min="6151" max="6151" width="10.42578125" style="40" customWidth="1"/>
    <col min="6152" max="6152" width="11" style="40" customWidth="1"/>
    <col min="6153" max="6154" width="10" style="40" customWidth="1"/>
    <col min="6155" max="6155" width="13.42578125" style="40" bestFit="1" customWidth="1"/>
    <col min="6156" max="6399" width="11.42578125" style="40"/>
    <col min="6400" max="6400" width="27.140625" style="40" customWidth="1"/>
    <col min="6401" max="6401" width="11.85546875" style="40" customWidth="1"/>
    <col min="6402" max="6402" width="12" style="40" customWidth="1"/>
    <col min="6403" max="6403" width="11.85546875" style="40" customWidth="1"/>
    <col min="6404" max="6404" width="12" style="40" customWidth="1"/>
    <col min="6405" max="6406" width="11" style="40" customWidth="1"/>
    <col min="6407" max="6407" width="10.42578125" style="40" customWidth="1"/>
    <col min="6408" max="6408" width="11" style="40" customWidth="1"/>
    <col min="6409" max="6410" width="10" style="40" customWidth="1"/>
    <col min="6411" max="6411" width="13.42578125" style="40" bestFit="1" customWidth="1"/>
    <col min="6412" max="6655" width="11.42578125" style="40"/>
    <col min="6656" max="6656" width="27.140625" style="40" customWidth="1"/>
    <col min="6657" max="6657" width="11.85546875" style="40" customWidth="1"/>
    <col min="6658" max="6658" width="12" style="40" customWidth="1"/>
    <col min="6659" max="6659" width="11.85546875" style="40" customWidth="1"/>
    <col min="6660" max="6660" width="12" style="40" customWidth="1"/>
    <col min="6661" max="6662" width="11" style="40" customWidth="1"/>
    <col min="6663" max="6663" width="10.42578125" style="40" customWidth="1"/>
    <col min="6664" max="6664" width="11" style="40" customWidth="1"/>
    <col min="6665" max="6666" width="10" style="40" customWidth="1"/>
    <col min="6667" max="6667" width="13.42578125" style="40" bestFit="1" customWidth="1"/>
    <col min="6668" max="6911" width="11.42578125" style="40"/>
    <col min="6912" max="6912" width="27.140625" style="40" customWidth="1"/>
    <col min="6913" max="6913" width="11.85546875" style="40" customWidth="1"/>
    <col min="6914" max="6914" width="12" style="40" customWidth="1"/>
    <col min="6915" max="6915" width="11.85546875" style="40" customWidth="1"/>
    <col min="6916" max="6916" width="12" style="40" customWidth="1"/>
    <col min="6917" max="6918" width="11" style="40" customWidth="1"/>
    <col min="6919" max="6919" width="10.42578125" style="40" customWidth="1"/>
    <col min="6920" max="6920" width="11" style="40" customWidth="1"/>
    <col min="6921" max="6922" width="10" style="40" customWidth="1"/>
    <col min="6923" max="6923" width="13.42578125" style="40" bestFit="1" customWidth="1"/>
    <col min="6924" max="7167" width="11.42578125" style="40"/>
    <col min="7168" max="7168" width="27.140625" style="40" customWidth="1"/>
    <col min="7169" max="7169" width="11.85546875" style="40" customWidth="1"/>
    <col min="7170" max="7170" width="12" style="40" customWidth="1"/>
    <col min="7171" max="7171" width="11.85546875" style="40" customWidth="1"/>
    <col min="7172" max="7172" width="12" style="40" customWidth="1"/>
    <col min="7173" max="7174" width="11" style="40" customWidth="1"/>
    <col min="7175" max="7175" width="10.42578125" style="40" customWidth="1"/>
    <col min="7176" max="7176" width="11" style="40" customWidth="1"/>
    <col min="7177" max="7178" width="10" style="40" customWidth="1"/>
    <col min="7179" max="7179" width="13.42578125" style="40" bestFit="1" customWidth="1"/>
    <col min="7180" max="7423" width="11.42578125" style="40"/>
    <col min="7424" max="7424" width="27.140625" style="40" customWidth="1"/>
    <col min="7425" max="7425" width="11.85546875" style="40" customWidth="1"/>
    <col min="7426" max="7426" width="12" style="40" customWidth="1"/>
    <col min="7427" max="7427" width="11.85546875" style="40" customWidth="1"/>
    <col min="7428" max="7428" width="12" style="40" customWidth="1"/>
    <col min="7429" max="7430" width="11" style="40" customWidth="1"/>
    <col min="7431" max="7431" width="10.42578125" style="40" customWidth="1"/>
    <col min="7432" max="7432" width="11" style="40" customWidth="1"/>
    <col min="7433" max="7434" width="10" style="40" customWidth="1"/>
    <col min="7435" max="7435" width="13.42578125" style="40" bestFit="1" customWidth="1"/>
    <col min="7436" max="7679" width="11.42578125" style="40"/>
    <col min="7680" max="7680" width="27.140625" style="40" customWidth="1"/>
    <col min="7681" max="7681" width="11.85546875" style="40" customWidth="1"/>
    <col min="7682" max="7682" width="12" style="40" customWidth="1"/>
    <col min="7683" max="7683" width="11.85546875" style="40" customWidth="1"/>
    <col min="7684" max="7684" width="12" style="40" customWidth="1"/>
    <col min="7685" max="7686" width="11" style="40" customWidth="1"/>
    <col min="7687" max="7687" width="10.42578125" style="40" customWidth="1"/>
    <col min="7688" max="7688" width="11" style="40" customWidth="1"/>
    <col min="7689" max="7690" width="10" style="40" customWidth="1"/>
    <col min="7691" max="7691" width="13.42578125" style="40" bestFit="1" customWidth="1"/>
    <col min="7692" max="7935" width="11.42578125" style="40"/>
    <col min="7936" max="7936" width="27.140625" style="40" customWidth="1"/>
    <col min="7937" max="7937" width="11.85546875" style="40" customWidth="1"/>
    <col min="7938" max="7938" width="12" style="40" customWidth="1"/>
    <col min="7939" max="7939" width="11.85546875" style="40" customWidth="1"/>
    <col min="7940" max="7940" width="12" style="40" customWidth="1"/>
    <col min="7941" max="7942" width="11" style="40" customWidth="1"/>
    <col min="7943" max="7943" width="10.42578125" style="40" customWidth="1"/>
    <col min="7944" max="7944" width="11" style="40" customWidth="1"/>
    <col min="7945" max="7946" width="10" style="40" customWidth="1"/>
    <col min="7947" max="7947" width="13.42578125" style="40" bestFit="1" customWidth="1"/>
    <col min="7948" max="8191" width="11.42578125" style="40"/>
    <col min="8192" max="8192" width="27.140625" style="40" customWidth="1"/>
    <col min="8193" max="8193" width="11.85546875" style="40" customWidth="1"/>
    <col min="8194" max="8194" width="12" style="40" customWidth="1"/>
    <col min="8195" max="8195" width="11.85546875" style="40" customWidth="1"/>
    <col min="8196" max="8196" width="12" style="40" customWidth="1"/>
    <col min="8197" max="8198" width="11" style="40" customWidth="1"/>
    <col min="8199" max="8199" width="10.42578125" style="40" customWidth="1"/>
    <col min="8200" max="8200" width="11" style="40" customWidth="1"/>
    <col min="8201" max="8202" width="10" style="40" customWidth="1"/>
    <col min="8203" max="8203" width="13.42578125" style="40" bestFit="1" customWidth="1"/>
    <col min="8204" max="8447" width="11.42578125" style="40"/>
    <col min="8448" max="8448" width="27.140625" style="40" customWidth="1"/>
    <col min="8449" max="8449" width="11.85546875" style="40" customWidth="1"/>
    <col min="8450" max="8450" width="12" style="40" customWidth="1"/>
    <col min="8451" max="8451" width="11.85546875" style="40" customWidth="1"/>
    <col min="8452" max="8452" width="12" style="40" customWidth="1"/>
    <col min="8453" max="8454" width="11" style="40" customWidth="1"/>
    <col min="8455" max="8455" width="10.42578125" style="40" customWidth="1"/>
    <col min="8456" max="8456" width="11" style="40" customWidth="1"/>
    <col min="8457" max="8458" width="10" style="40" customWidth="1"/>
    <col min="8459" max="8459" width="13.42578125" style="40" bestFit="1" customWidth="1"/>
    <col min="8460" max="8703" width="11.42578125" style="40"/>
    <col min="8704" max="8704" width="27.140625" style="40" customWidth="1"/>
    <col min="8705" max="8705" width="11.85546875" style="40" customWidth="1"/>
    <col min="8706" max="8706" width="12" style="40" customWidth="1"/>
    <col min="8707" max="8707" width="11.85546875" style="40" customWidth="1"/>
    <col min="8708" max="8708" width="12" style="40" customWidth="1"/>
    <col min="8709" max="8710" width="11" style="40" customWidth="1"/>
    <col min="8711" max="8711" width="10.42578125" style="40" customWidth="1"/>
    <col min="8712" max="8712" width="11" style="40" customWidth="1"/>
    <col min="8713" max="8714" width="10" style="40" customWidth="1"/>
    <col min="8715" max="8715" width="13.42578125" style="40" bestFit="1" customWidth="1"/>
    <col min="8716" max="8959" width="11.42578125" style="40"/>
    <col min="8960" max="8960" width="27.140625" style="40" customWidth="1"/>
    <col min="8961" max="8961" width="11.85546875" style="40" customWidth="1"/>
    <col min="8962" max="8962" width="12" style="40" customWidth="1"/>
    <col min="8963" max="8963" width="11.85546875" style="40" customWidth="1"/>
    <col min="8964" max="8964" width="12" style="40" customWidth="1"/>
    <col min="8965" max="8966" width="11" style="40" customWidth="1"/>
    <col min="8967" max="8967" width="10.42578125" style="40" customWidth="1"/>
    <col min="8968" max="8968" width="11" style="40" customWidth="1"/>
    <col min="8969" max="8970" width="10" style="40" customWidth="1"/>
    <col min="8971" max="8971" width="13.42578125" style="40" bestFit="1" customWidth="1"/>
    <col min="8972" max="9215" width="11.42578125" style="40"/>
    <col min="9216" max="9216" width="27.140625" style="40" customWidth="1"/>
    <col min="9217" max="9217" width="11.85546875" style="40" customWidth="1"/>
    <col min="9218" max="9218" width="12" style="40" customWidth="1"/>
    <col min="9219" max="9219" width="11.85546875" style="40" customWidth="1"/>
    <col min="9220" max="9220" width="12" style="40" customWidth="1"/>
    <col min="9221" max="9222" width="11" style="40" customWidth="1"/>
    <col min="9223" max="9223" width="10.42578125" style="40" customWidth="1"/>
    <col min="9224" max="9224" width="11" style="40" customWidth="1"/>
    <col min="9225" max="9226" width="10" style="40" customWidth="1"/>
    <col min="9227" max="9227" width="13.42578125" style="40" bestFit="1" customWidth="1"/>
    <col min="9228" max="9471" width="11.42578125" style="40"/>
    <col min="9472" max="9472" width="27.140625" style="40" customWidth="1"/>
    <col min="9473" max="9473" width="11.85546875" style="40" customWidth="1"/>
    <col min="9474" max="9474" width="12" style="40" customWidth="1"/>
    <col min="9475" max="9475" width="11.85546875" style="40" customWidth="1"/>
    <col min="9476" max="9476" width="12" style="40" customWidth="1"/>
    <col min="9477" max="9478" width="11" style="40" customWidth="1"/>
    <col min="9479" max="9479" width="10.42578125" style="40" customWidth="1"/>
    <col min="9480" max="9480" width="11" style="40" customWidth="1"/>
    <col min="9481" max="9482" width="10" style="40" customWidth="1"/>
    <col min="9483" max="9483" width="13.42578125" style="40" bestFit="1" customWidth="1"/>
    <col min="9484" max="9727" width="11.42578125" style="40"/>
    <col min="9728" max="9728" width="27.140625" style="40" customWidth="1"/>
    <col min="9729" max="9729" width="11.85546875" style="40" customWidth="1"/>
    <col min="9730" max="9730" width="12" style="40" customWidth="1"/>
    <col min="9731" max="9731" width="11.85546875" style="40" customWidth="1"/>
    <col min="9732" max="9732" width="12" style="40" customWidth="1"/>
    <col min="9733" max="9734" width="11" style="40" customWidth="1"/>
    <col min="9735" max="9735" width="10.42578125" style="40" customWidth="1"/>
    <col min="9736" max="9736" width="11" style="40" customWidth="1"/>
    <col min="9737" max="9738" width="10" style="40" customWidth="1"/>
    <col min="9739" max="9739" width="13.42578125" style="40" bestFit="1" customWidth="1"/>
    <col min="9740" max="9983" width="11.42578125" style="40"/>
    <col min="9984" max="9984" width="27.140625" style="40" customWidth="1"/>
    <col min="9985" max="9985" width="11.85546875" style="40" customWidth="1"/>
    <col min="9986" max="9986" width="12" style="40" customWidth="1"/>
    <col min="9987" max="9987" width="11.85546875" style="40" customWidth="1"/>
    <col min="9988" max="9988" width="12" style="40" customWidth="1"/>
    <col min="9989" max="9990" width="11" style="40" customWidth="1"/>
    <col min="9991" max="9991" width="10.42578125" style="40" customWidth="1"/>
    <col min="9992" max="9992" width="11" style="40" customWidth="1"/>
    <col min="9993" max="9994" width="10" style="40" customWidth="1"/>
    <col min="9995" max="9995" width="13.42578125" style="40" bestFit="1" customWidth="1"/>
    <col min="9996" max="10239" width="11.42578125" style="40"/>
    <col min="10240" max="10240" width="27.140625" style="40" customWidth="1"/>
    <col min="10241" max="10241" width="11.85546875" style="40" customWidth="1"/>
    <col min="10242" max="10242" width="12" style="40" customWidth="1"/>
    <col min="10243" max="10243" width="11.85546875" style="40" customWidth="1"/>
    <col min="10244" max="10244" width="12" style="40" customWidth="1"/>
    <col min="10245" max="10246" width="11" style="40" customWidth="1"/>
    <col min="10247" max="10247" width="10.42578125" style="40" customWidth="1"/>
    <col min="10248" max="10248" width="11" style="40" customWidth="1"/>
    <col min="10249" max="10250" width="10" style="40" customWidth="1"/>
    <col min="10251" max="10251" width="13.42578125" style="40" bestFit="1" customWidth="1"/>
    <col min="10252" max="10495" width="11.42578125" style="40"/>
    <col min="10496" max="10496" width="27.140625" style="40" customWidth="1"/>
    <col min="10497" max="10497" width="11.85546875" style="40" customWidth="1"/>
    <col min="10498" max="10498" width="12" style="40" customWidth="1"/>
    <col min="10499" max="10499" width="11.85546875" style="40" customWidth="1"/>
    <col min="10500" max="10500" width="12" style="40" customWidth="1"/>
    <col min="10501" max="10502" width="11" style="40" customWidth="1"/>
    <col min="10503" max="10503" width="10.42578125" style="40" customWidth="1"/>
    <col min="10504" max="10504" width="11" style="40" customWidth="1"/>
    <col min="10505" max="10506" width="10" style="40" customWidth="1"/>
    <col min="10507" max="10507" width="13.42578125" style="40" bestFit="1" customWidth="1"/>
    <col min="10508" max="10751" width="11.42578125" style="40"/>
    <col min="10752" max="10752" width="27.140625" style="40" customWidth="1"/>
    <col min="10753" max="10753" width="11.85546875" style="40" customWidth="1"/>
    <col min="10754" max="10754" width="12" style="40" customWidth="1"/>
    <col min="10755" max="10755" width="11.85546875" style="40" customWidth="1"/>
    <col min="10756" max="10756" width="12" style="40" customWidth="1"/>
    <col min="10757" max="10758" width="11" style="40" customWidth="1"/>
    <col min="10759" max="10759" width="10.42578125" style="40" customWidth="1"/>
    <col min="10760" max="10760" width="11" style="40" customWidth="1"/>
    <col min="10761" max="10762" width="10" style="40" customWidth="1"/>
    <col min="10763" max="10763" width="13.42578125" style="40" bestFit="1" customWidth="1"/>
    <col min="10764" max="11007" width="11.42578125" style="40"/>
    <col min="11008" max="11008" width="27.140625" style="40" customWidth="1"/>
    <col min="11009" max="11009" width="11.85546875" style="40" customWidth="1"/>
    <col min="11010" max="11010" width="12" style="40" customWidth="1"/>
    <col min="11011" max="11011" width="11.85546875" style="40" customWidth="1"/>
    <col min="11012" max="11012" width="12" style="40" customWidth="1"/>
    <col min="11013" max="11014" width="11" style="40" customWidth="1"/>
    <col min="11015" max="11015" width="10.42578125" style="40" customWidth="1"/>
    <col min="11016" max="11016" width="11" style="40" customWidth="1"/>
    <col min="11017" max="11018" width="10" style="40" customWidth="1"/>
    <col min="11019" max="11019" width="13.42578125" style="40" bestFit="1" customWidth="1"/>
    <col min="11020" max="11263" width="11.42578125" style="40"/>
    <col min="11264" max="11264" width="27.140625" style="40" customWidth="1"/>
    <col min="11265" max="11265" width="11.85546875" style="40" customWidth="1"/>
    <col min="11266" max="11266" width="12" style="40" customWidth="1"/>
    <col min="11267" max="11267" width="11.85546875" style="40" customWidth="1"/>
    <col min="11268" max="11268" width="12" style="40" customWidth="1"/>
    <col min="11269" max="11270" width="11" style="40" customWidth="1"/>
    <col min="11271" max="11271" width="10.42578125" style="40" customWidth="1"/>
    <col min="11272" max="11272" width="11" style="40" customWidth="1"/>
    <col min="11273" max="11274" width="10" style="40" customWidth="1"/>
    <col min="11275" max="11275" width="13.42578125" style="40" bestFit="1" customWidth="1"/>
    <col min="11276" max="11519" width="11.42578125" style="40"/>
    <col min="11520" max="11520" width="27.140625" style="40" customWidth="1"/>
    <col min="11521" max="11521" width="11.85546875" style="40" customWidth="1"/>
    <col min="11522" max="11522" width="12" style="40" customWidth="1"/>
    <col min="11523" max="11523" width="11.85546875" style="40" customWidth="1"/>
    <col min="11524" max="11524" width="12" style="40" customWidth="1"/>
    <col min="11525" max="11526" width="11" style="40" customWidth="1"/>
    <col min="11527" max="11527" width="10.42578125" style="40" customWidth="1"/>
    <col min="11528" max="11528" width="11" style="40" customWidth="1"/>
    <col min="11529" max="11530" width="10" style="40" customWidth="1"/>
    <col min="11531" max="11531" width="13.42578125" style="40" bestFit="1" customWidth="1"/>
    <col min="11532" max="11775" width="11.42578125" style="40"/>
    <col min="11776" max="11776" width="27.140625" style="40" customWidth="1"/>
    <col min="11777" max="11777" width="11.85546875" style="40" customWidth="1"/>
    <col min="11778" max="11778" width="12" style="40" customWidth="1"/>
    <col min="11779" max="11779" width="11.85546875" style="40" customWidth="1"/>
    <col min="11780" max="11780" width="12" style="40" customWidth="1"/>
    <col min="11781" max="11782" width="11" style="40" customWidth="1"/>
    <col min="11783" max="11783" width="10.42578125" style="40" customWidth="1"/>
    <col min="11784" max="11784" width="11" style="40" customWidth="1"/>
    <col min="11785" max="11786" width="10" style="40" customWidth="1"/>
    <col min="11787" max="11787" width="13.42578125" style="40" bestFit="1" customWidth="1"/>
    <col min="11788" max="12031" width="11.42578125" style="40"/>
    <col min="12032" max="12032" width="27.140625" style="40" customWidth="1"/>
    <col min="12033" max="12033" width="11.85546875" style="40" customWidth="1"/>
    <col min="12034" max="12034" width="12" style="40" customWidth="1"/>
    <col min="12035" max="12035" width="11.85546875" style="40" customWidth="1"/>
    <col min="12036" max="12036" width="12" style="40" customWidth="1"/>
    <col min="12037" max="12038" width="11" style="40" customWidth="1"/>
    <col min="12039" max="12039" width="10.42578125" style="40" customWidth="1"/>
    <col min="12040" max="12040" width="11" style="40" customWidth="1"/>
    <col min="12041" max="12042" width="10" style="40" customWidth="1"/>
    <col min="12043" max="12043" width="13.42578125" style="40" bestFit="1" customWidth="1"/>
    <col min="12044" max="12287" width="11.42578125" style="40"/>
    <col min="12288" max="12288" width="27.140625" style="40" customWidth="1"/>
    <col min="12289" max="12289" width="11.85546875" style="40" customWidth="1"/>
    <col min="12290" max="12290" width="12" style="40" customWidth="1"/>
    <col min="12291" max="12291" width="11.85546875" style="40" customWidth="1"/>
    <col min="12292" max="12292" width="12" style="40" customWidth="1"/>
    <col min="12293" max="12294" width="11" style="40" customWidth="1"/>
    <col min="12295" max="12295" width="10.42578125" style="40" customWidth="1"/>
    <col min="12296" max="12296" width="11" style="40" customWidth="1"/>
    <col min="12297" max="12298" width="10" style="40" customWidth="1"/>
    <col min="12299" max="12299" width="13.42578125" style="40" bestFit="1" customWidth="1"/>
    <col min="12300" max="12543" width="11.42578125" style="40"/>
    <col min="12544" max="12544" width="27.140625" style="40" customWidth="1"/>
    <col min="12545" max="12545" width="11.85546875" style="40" customWidth="1"/>
    <col min="12546" max="12546" width="12" style="40" customWidth="1"/>
    <col min="12547" max="12547" width="11.85546875" style="40" customWidth="1"/>
    <col min="12548" max="12548" width="12" style="40" customWidth="1"/>
    <col min="12549" max="12550" width="11" style="40" customWidth="1"/>
    <col min="12551" max="12551" width="10.42578125" style="40" customWidth="1"/>
    <col min="12552" max="12552" width="11" style="40" customWidth="1"/>
    <col min="12553" max="12554" width="10" style="40" customWidth="1"/>
    <col min="12555" max="12555" width="13.42578125" style="40" bestFit="1" customWidth="1"/>
    <col min="12556" max="12799" width="11.42578125" style="40"/>
    <col min="12800" max="12800" width="27.140625" style="40" customWidth="1"/>
    <col min="12801" max="12801" width="11.85546875" style="40" customWidth="1"/>
    <col min="12802" max="12802" width="12" style="40" customWidth="1"/>
    <col min="12803" max="12803" width="11.85546875" style="40" customWidth="1"/>
    <col min="12804" max="12804" width="12" style="40" customWidth="1"/>
    <col min="12805" max="12806" width="11" style="40" customWidth="1"/>
    <col min="12807" max="12807" width="10.42578125" style="40" customWidth="1"/>
    <col min="12808" max="12808" width="11" style="40" customWidth="1"/>
    <col min="12809" max="12810" width="10" style="40" customWidth="1"/>
    <col min="12811" max="12811" width="13.42578125" style="40" bestFit="1" customWidth="1"/>
    <col min="12812" max="13055" width="11.42578125" style="40"/>
    <col min="13056" max="13056" width="27.140625" style="40" customWidth="1"/>
    <col min="13057" max="13057" width="11.85546875" style="40" customWidth="1"/>
    <col min="13058" max="13058" width="12" style="40" customWidth="1"/>
    <col min="13059" max="13059" width="11.85546875" style="40" customWidth="1"/>
    <col min="13060" max="13060" width="12" style="40" customWidth="1"/>
    <col min="13061" max="13062" width="11" style="40" customWidth="1"/>
    <col min="13063" max="13063" width="10.42578125" style="40" customWidth="1"/>
    <col min="13064" max="13064" width="11" style="40" customWidth="1"/>
    <col min="13065" max="13066" width="10" style="40" customWidth="1"/>
    <col min="13067" max="13067" width="13.42578125" style="40" bestFit="1" customWidth="1"/>
    <col min="13068" max="13311" width="11.42578125" style="40"/>
    <col min="13312" max="13312" width="27.140625" style="40" customWidth="1"/>
    <col min="13313" max="13313" width="11.85546875" style="40" customWidth="1"/>
    <col min="13314" max="13314" width="12" style="40" customWidth="1"/>
    <col min="13315" max="13315" width="11.85546875" style="40" customWidth="1"/>
    <col min="13316" max="13316" width="12" style="40" customWidth="1"/>
    <col min="13317" max="13318" width="11" style="40" customWidth="1"/>
    <col min="13319" max="13319" width="10.42578125" style="40" customWidth="1"/>
    <col min="13320" max="13320" width="11" style="40" customWidth="1"/>
    <col min="13321" max="13322" width="10" style="40" customWidth="1"/>
    <col min="13323" max="13323" width="13.42578125" style="40" bestFit="1" customWidth="1"/>
    <col min="13324" max="13567" width="11.42578125" style="40"/>
    <col min="13568" max="13568" width="27.140625" style="40" customWidth="1"/>
    <col min="13569" max="13569" width="11.85546875" style="40" customWidth="1"/>
    <col min="13570" max="13570" width="12" style="40" customWidth="1"/>
    <col min="13571" max="13571" width="11.85546875" style="40" customWidth="1"/>
    <col min="13572" max="13572" width="12" style="40" customWidth="1"/>
    <col min="13573" max="13574" width="11" style="40" customWidth="1"/>
    <col min="13575" max="13575" width="10.42578125" style="40" customWidth="1"/>
    <col min="13576" max="13576" width="11" style="40" customWidth="1"/>
    <col min="13577" max="13578" width="10" style="40" customWidth="1"/>
    <col min="13579" max="13579" width="13.42578125" style="40" bestFit="1" customWidth="1"/>
    <col min="13580" max="13823" width="11.42578125" style="40"/>
    <col min="13824" max="13824" width="27.140625" style="40" customWidth="1"/>
    <col min="13825" max="13825" width="11.85546875" style="40" customWidth="1"/>
    <col min="13826" max="13826" width="12" style="40" customWidth="1"/>
    <col min="13827" max="13827" width="11.85546875" style="40" customWidth="1"/>
    <col min="13828" max="13828" width="12" style="40" customWidth="1"/>
    <col min="13829" max="13830" width="11" style="40" customWidth="1"/>
    <col min="13831" max="13831" width="10.42578125" style="40" customWidth="1"/>
    <col min="13832" max="13832" width="11" style="40" customWidth="1"/>
    <col min="13833" max="13834" width="10" style="40" customWidth="1"/>
    <col min="13835" max="13835" width="13.42578125" style="40" bestFit="1" customWidth="1"/>
    <col min="13836" max="14079" width="11.42578125" style="40"/>
    <col min="14080" max="14080" width="27.140625" style="40" customWidth="1"/>
    <col min="14081" max="14081" width="11.85546875" style="40" customWidth="1"/>
    <col min="14082" max="14082" width="12" style="40" customWidth="1"/>
    <col min="14083" max="14083" width="11.85546875" style="40" customWidth="1"/>
    <col min="14084" max="14084" width="12" style="40" customWidth="1"/>
    <col min="14085" max="14086" width="11" style="40" customWidth="1"/>
    <col min="14087" max="14087" width="10.42578125" style="40" customWidth="1"/>
    <col min="14088" max="14088" width="11" style="40" customWidth="1"/>
    <col min="14089" max="14090" width="10" style="40" customWidth="1"/>
    <col min="14091" max="14091" width="13.42578125" style="40" bestFit="1" customWidth="1"/>
    <col min="14092" max="14335" width="11.42578125" style="40"/>
    <col min="14336" max="14336" width="27.140625" style="40" customWidth="1"/>
    <col min="14337" max="14337" width="11.85546875" style="40" customWidth="1"/>
    <col min="14338" max="14338" width="12" style="40" customWidth="1"/>
    <col min="14339" max="14339" width="11.85546875" style="40" customWidth="1"/>
    <col min="14340" max="14340" width="12" style="40" customWidth="1"/>
    <col min="14341" max="14342" width="11" style="40" customWidth="1"/>
    <col min="14343" max="14343" width="10.42578125" style="40" customWidth="1"/>
    <col min="14344" max="14344" width="11" style="40" customWidth="1"/>
    <col min="14345" max="14346" width="10" style="40" customWidth="1"/>
    <col min="14347" max="14347" width="13.42578125" style="40" bestFit="1" customWidth="1"/>
    <col min="14348" max="14591" width="11.42578125" style="40"/>
    <col min="14592" max="14592" width="27.140625" style="40" customWidth="1"/>
    <col min="14593" max="14593" width="11.85546875" style="40" customWidth="1"/>
    <col min="14594" max="14594" width="12" style="40" customWidth="1"/>
    <col min="14595" max="14595" width="11.85546875" style="40" customWidth="1"/>
    <col min="14596" max="14596" width="12" style="40" customWidth="1"/>
    <col min="14597" max="14598" width="11" style="40" customWidth="1"/>
    <col min="14599" max="14599" width="10.42578125" style="40" customWidth="1"/>
    <col min="14600" max="14600" width="11" style="40" customWidth="1"/>
    <col min="14601" max="14602" width="10" style="40" customWidth="1"/>
    <col min="14603" max="14603" width="13.42578125" style="40" bestFit="1" customWidth="1"/>
    <col min="14604" max="14847" width="11.42578125" style="40"/>
    <col min="14848" max="14848" width="27.140625" style="40" customWidth="1"/>
    <col min="14849" max="14849" width="11.85546875" style="40" customWidth="1"/>
    <col min="14850" max="14850" width="12" style="40" customWidth="1"/>
    <col min="14851" max="14851" width="11.85546875" style="40" customWidth="1"/>
    <col min="14852" max="14852" width="12" style="40" customWidth="1"/>
    <col min="14853" max="14854" width="11" style="40" customWidth="1"/>
    <col min="14855" max="14855" width="10.42578125" style="40" customWidth="1"/>
    <col min="14856" max="14856" width="11" style="40" customWidth="1"/>
    <col min="14857" max="14858" width="10" style="40" customWidth="1"/>
    <col min="14859" max="14859" width="13.42578125" style="40" bestFit="1" customWidth="1"/>
    <col min="14860" max="15103" width="11.42578125" style="40"/>
    <col min="15104" max="15104" width="27.140625" style="40" customWidth="1"/>
    <col min="15105" max="15105" width="11.85546875" style="40" customWidth="1"/>
    <col min="15106" max="15106" width="12" style="40" customWidth="1"/>
    <col min="15107" max="15107" width="11.85546875" style="40" customWidth="1"/>
    <col min="15108" max="15108" width="12" style="40" customWidth="1"/>
    <col min="15109" max="15110" width="11" style="40" customWidth="1"/>
    <col min="15111" max="15111" width="10.42578125" style="40" customWidth="1"/>
    <col min="15112" max="15112" width="11" style="40" customWidth="1"/>
    <col min="15113" max="15114" width="10" style="40" customWidth="1"/>
    <col min="15115" max="15115" width="13.42578125" style="40" bestFit="1" customWidth="1"/>
    <col min="15116" max="15359" width="11.42578125" style="40"/>
    <col min="15360" max="15360" width="27.140625" style="40" customWidth="1"/>
    <col min="15361" max="15361" width="11.85546875" style="40" customWidth="1"/>
    <col min="15362" max="15362" width="12" style="40" customWidth="1"/>
    <col min="15363" max="15363" width="11.85546875" style="40" customWidth="1"/>
    <col min="15364" max="15364" width="12" style="40" customWidth="1"/>
    <col min="15365" max="15366" width="11" style="40" customWidth="1"/>
    <col min="15367" max="15367" width="10.42578125" style="40" customWidth="1"/>
    <col min="15368" max="15368" width="11" style="40" customWidth="1"/>
    <col min="15369" max="15370" width="10" style="40" customWidth="1"/>
    <col min="15371" max="15371" width="13.42578125" style="40" bestFit="1" customWidth="1"/>
    <col min="15372" max="15615" width="11.42578125" style="40"/>
    <col min="15616" max="15616" width="27.140625" style="40" customWidth="1"/>
    <col min="15617" max="15617" width="11.85546875" style="40" customWidth="1"/>
    <col min="15618" max="15618" width="12" style="40" customWidth="1"/>
    <col min="15619" max="15619" width="11.85546875" style="40" customWidth="1"/>
    <col min="15620" max="15620" width="12" style="40" customWidth="1"/>
    <col min="15621" max="15622" width="11" style="40" customWidth="1"/>
    <col min="15623" max="15623" width="10.42578125" style="40" customWidth="1"/>
    <col min="15624" max="15624" width="11" style="40" customWidth="1"/>
    <col min="15625" max="15626" width="10" style="40" customWidth="1"/>
    <col min="15627" max="15627" width="13.42578125" style="40" bestFit="1" customWidth="1"/>
    <col min="15628" max="15871" width="11.42578125" style="40"/>
    <col min="15872" max="15872" width="27.140625" style="40" customWidth="1"/>
    <col min="15873" max="15873" width="11.85546875" style="40" customWidth="1"/>
    <col min="15874" max="15874" width="12" style="40" customWidth="1"/>
    <col min="15875" max="15875" width="11.85546875" style="40" customWidth="1"/>
    <col min="15876" max="15876" width="12" style="40" customWidth="1"/>
    <col min="15877" max="15878" width="11" style="40" customWidth="1"/>
    <col min="15879" max="15879" width="10.42578125" style="40" customWidth="1"/>
    <col min="15880" max="15880" width="11" style="40" customWidth="1"/>
    <col min="15881" max="15882" width="10" style="40" customWidth="1"/>
    <col min="15883" max="15883" width="13.42578125" style="40" bestFit="1" customWidth="1"/>
    <col min="15884" max="16127" width="11.42578125" style="40"/>
    <col min="16128" max="16128" width="27.140625" style="40" customWidth="1"/>
    <col min="16129" max="16129" width="11.85546875" style="40" customWidth="1"/>
    <col min="16130" max="16130" width="12" style="40" customWidth="1"/>
    <col min="16131" max="16131" width="11.85546875" style="40" customWidth="1"/>
    <col min="16132" max="16132" width="12" style="40" customWidth="1"/>
    <col min="16133" max="16134" width="11" style="40" customWidth="1"/>
    <col min="16135" max="16135" width="10.42578125" style="40" customWidth="1"/>
    <col min="16136" max="16136" width="11" style="40" customWidth="1"/>
    <col min="16137" max="16138" width="10" style="40" customWidth="1"/>
    <col min="16139" max="16139" width="13.42578125" style="40" bestFit="1" customWidth="1"/>
    <col min="16140" max="16384" width="11.42578125" style="40"/>
  </cols>
  <sheetData>
    <row r="1" spans="1:14" ht="65.099999999999994" customHeight="1" x14ac:dyDescent="0.2">
      <c r="A1" s="316" t="s">
        <v>202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40"/>
    </row>
    <row r="2" spans="1:14" ht="35.25" customHeight="1" x14ac:dyDescent="0.2">
      <c r="A2" s="409" t="s">
        <v>121</v>
      </c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</row>
    <row r="3" spans="1:14" ht="35.25" customHeight="1" x14ac:dyDescent="0.2">
      <c r="A3" s="410"/>
      <c r="B3" s="154" t="s">
        <v>47</v>
      </c>
      <c r="C3" s="154"/>
      <c r="D3" s="154"/>
      <c r="E3" s="154"/>
      <c r="F3" s="154"/>
      <c r="G3" s="154"/>
      <c r="H3" s="414" t="s">
        <v>141</v>
      </c>
      <c r="I3" s="409"/>
      <c r="J3" s="414" t="s">
        <v>142</v>
      </c>
      <c r="K3" s="416"/>
    </row>
    <row r="4" spans="1:14" ht="35.25" customHeight="1" x14ac:dyDescent="0.2">
      <c r="A4" s="410"/>
      <c r="B4" s="154" t="s">
        <v>7</v>
      </c>
      <c r="C4" s="154"/>
      <c r="D4" s="154" t="s">
        <v>50</v>
      </c>
      <c r="E4" s="154"/>
      <c r="F4" s="154" t="s">
        <v>51</v>
      </c>
      <c r="G4" s="154"/>
      <c r="H4" s="415"/>
      <c r="I4" s="411"/>
      <c r="J4" s="415"/>
      <c r="K4" s="417"/>
      <c r="N4" s="283"/>
    </row>
    <row r="5" spans="1:14" ht="35.25" customHeight="1" x14ac:dyDescent="0.2">
      <c r="A5" s="411"/>
      <c r="B5" s="122" t="s">
        <v>56</v>
      </c>
      <c r="C5" s="122" t="s">
        <v>95</v>
      </c>
      <c r="D5" s="122" t="s">
        <v>56</v>
      </c>
      <c r="E5" s="122" t="s">
        <v>95</v>
      </c>
      <c r="F5" s="122" t="s">
        <v>56</v>
      </c>
      <c r="G5" s="122" t="s">
        <v>95</v>
      </c>
      <c r="H5" s="122" t="s">
        <v>56</v>
      </c>
      <c r="I5" s="122" t="s">
        <v>95</v>
      </c>
      <c r="J5" s="122" t="s">
        <v>56</v>
      </c>
      <c r="K5" s="120" t="s">
        <v>95</v>
      </c>
      <c r="N5" s="282"/>
    </row>
    <row r="6" spans="1:14" s="79" customFormat="1" ht="84" customHeight="1" x14ac:dyDescent="0.25">
      <c r="A6" s="158" t="s">
        <v>32</v>
      </c>
      <c r="B6" s="320">
        <f t="shared" ref="B6:H6" si="0">SUM(B10+B14)</f>
        <v>24824100</v>
      </c>
      <c r="C6" s="320">
        <f>SUM(C10+C14)</f>
        <v>25652600</v>
      </c>
      <c r="D6" s="320">
        <f t="shared" si="0"/>
        <v>17700800</v>
      </c>
      <c r="E6" s="320">
        <f t="shared" si="0"/>
        <v>16729600</v>
      </c>
      <c r="F6" s="320">
        <f t="shared" si="0"/>
        <v>7123300</v>
      </c>
      <c r="G6" s="320">
        <f t="shared" si="0"/>
        <v>8923000</v>
      </c>
      <c r="H6" s="320">
        <f t="shared" si="0"/>
        <v>105200</v>
      </c>
      <c r="I6" s="320">
        <f>SUM(I10+I14)</f>
        <v>85500</v>
      </c>
      <c r="J6" s="381">
        <f>+(((H6*100)*16)/D6)</f>
        <v>9.5091747265660302</v>
      </c>
      <c r="K6" s="381">
        <f>+(((I6*100)*16)/E6)</f>
        <v>8.1771231828615143</v>
      </c>
      <c r="L6" s="96"/>
    </row>
    <row r="7" spans="1:14" s="79" customFormat="1" ht="48" customHeight="1" x14ac:dyDescent="0.25">
      <c r="A7" s="321" t="s">
        <v>29</v>
      </c>
      <c r="B7" s="322">
        <f t="shared" ref="B7:I7" si="1">B11+B15</f>
        <v>13322800</v>
      </c>
      <c r="C7" s="322">
        <f>C11+C15</f>
        <v>13787800</v>
      </c>
      <c r="D7" s="322">
        <f t="shared" si="1"/>
        <v>8923200</v>
      </c>
      <c r="E7" s="322">
        <f t="shared" si="1"/>
        <v>8446400</v>
      </c>
      <c r="F7" s="322">
        <f t="shared" si="1"/>
        <v>4399600</v>
      </c>
      <c r="G7" s="322">
        <f t="shared" si="1"/>
        <v>5341400</v>
      </c>
      <c r="H7" s="322">
        <f t="shared" si="1"/>
        <v>45600</v>
      </c>
      <c r="I7" s="322">
        <f t="shared" si="1"/>
        <v>40700</v>
      </c>
      <c r="J7" s="382">
        <f t="shared" ref="J7:J13" si="2">+(((H7*100)*16)/D7)</f>
        <v>8.1764389456697142</v>
      </c>
      <c r="K7" s="382">
        <f t="shared" ref="K7:K17" si="3">+(((I7*100)*16)/E7)</f>
        <v>7.7097935215002842</v>
      </c>
      <c r="L7" s="96"/>
    </row>
    <row r="8" spans="1:14" s="79" customFormat="1" ht="48" customHeight="1" x14ac:dyDescent="0.25">
      <c r="A8" s="321" t="s">
        <v>30</v>
      </c>
      <c r="B8" s="322">
        <f>B12</f>
        <v>11489300</v>
      </c>
      <c r="C8" s="322">
        <f t="shared" ref="C8:I8" si="4">C12</f>
        <v>11853000</v>
      </c>
      <c r="D8" s="322">
        <f t="shared" si="4"/>
        <v>8775100</v>
      </c>
      <c r="E8" s="322">
        <f t="shared" si="4"/>
        <v>8276500</v>
      </c>
      <c r="F8" s="322">
        <f t="shared" si="4"/>
        <v>2714200</v>
      </c>
      <c r="G8" s="322">
        <f t="shared" si="4"/>
        <v>3576500</v>
      </c>
      <c r="H8" s="322">
        <f t="shared" si="4"/>
        <v>59600</v>
      </c>
      <c r="I8" s="322">
        <f t="shared" si="4"/>
        <v>44800</v>
      </c>
      <c r="J8" s="382">
        <f t="shared" si="2"/>
        <v>10.867112625497146</v>
      </c>
      <c r="K8" s="382">
        <f t="shared" si="3"/>
        <v>8.6606657403491809</v>
      </c>
      <c r="L8" s="96"/>
    </row>
    <row r="9" spans="1:14" s="79" customFormat="1" ht="48" customHeight="1" x14ac:dyDescent="0.25">
      <c r="A9" s="321" t="s">
        <v>31</v>
      </c>
      <c r="B9" s="322">
        <f t="shared" ref="B9:I9" si="5">B13+B17</f>
        <v>12000</v>
      </c>
      <c r="C9" s="322">
        <f t="shared" si="5"/>
        <v>11800</v>
      </c>
      <c r="D9" s="322">
        <f t="shared" si="5"/>
        <v>2500</v>
      </c>
      <c r="E9" s="322">
        <f t="shared" si="5"/>
        <v>6700</v>
      </c>
      <c r="F9" s="322">
        <f t="shared" si="5"/>
        <v>9500</v>
      </c>
      <c r="G9" s="322">
        <f t="shared" si="5"/>
        <v>5100</v>
      </c>
      <c r="H9" s="322">
        <f t="shared" si="5"/>
        <v>0</v>
      </c>
      <c r="I9" s="322">
        <f t="shared" si="5"/>
        <v>0</v>
      </c>
      <c r="J9" s="382">
        <f t="shared" si="2"/>
        <v>0</v>
      </c>
      <c r="K9" s="382">
        <f t="shared" si="3"/>
        <v>0</v>
      </c>
      <c r="L9" s="96"/>
    </row>
    <row r="10" spans="1:14" s="79" customFormat="1" ht="84" customHeight="1" x14ac:dyDescent="0.25">
      <c r="A10" s="139" t="s">
        <v>11</v>
      </c>
      <c r="B10" s="155">
        <f>SUM(B11:B13)</f>
        <v>21713400</v>
      </c>
      <c r="C10" s="155">
        <f>SUM(C11:C13)</f>
        <v>23175200</v>
      </c>
      <c r="D10" s="155">
        <f t="shared" ref="D10:H10" si="6">SUM(D11:D13)</f>
        <v>15805600</v>
      </c>
      <c r="E10" s="155">
        <f t="shared" si="6"/>
        <v>15338200</v>
      </c>
      <c r="F10" s="155">
        <f t="shared" si="6"/>
        <v>5907800</v>
      </c>
      <c r="G10" s="155">
        <f t="shared" si="6"/>
        <v>7837000</v>
      </c>
      <c r="H10" s="155">
        <f t="shared" si="6"/>
        <v>103400</v>
      </c>
      <c r="I10" s="155">
        <f>SUM(I11:I13)</f>
        <v>84300</v>
      </c>
      <c r="J10" s="383">
        <f t="shared" si="2"/>
        <v>10.467176190717215</v>
      </c>
      <c r="K10" s="383">
        <f t="shared" si="3"/>
        <v>8.7937306854780868</v>
      </c>
      <c r="L10" s="96"/>
    </row>
    <row r="11" spans="1:14" s="79" customFormat="1" ht="48" customHeight="1" x14ac:dyDescent="0.25">
      <c r="A11" s="321" t="s">
        <v>29</v>
      </c>
      <c r="B11" s="322">
        <v>10213900</v>
      </c>
      <c r="C11" s="322">
        <v>11312200</v>
      </c>
      <c r="D11" s="322">
        <v>7028600</v>
      </c>
      <c r="E11" s="322">
        <v>7055600</v>
      </c>
      <c r="F11" s="322">
        <v>3185300</v>
      </c>
      <c r="G11" s="322">
        <v>4256600</v>
      </c>
      <c r="H11" s="322">
        <v>43800</v>
      </c>
      <c r="I11" s="322">
        <v>39500</v>
      </c>
      <c r="J11" s="382">
        <f t="shared" si="2"/>
        <v>9.9706911760521297</v>
      </c>
      <c r="K11" s="382">
        <f t="shared" si="3"/>
        <v>8.9574238902432111</v>
      </c>
      <c r="L11" s="96"/>
    </row>
    <row r="12" spans="1:14" s="79" customFormat="1" ht="48" customHeight="1" x14ac:dyDescent="0.25">
      <c r="A12" s="321" t="s">
        <v>30</v>
      </c>
      <c r="B12" s="322">
        <v>11489300</v>
      </c>
      <c r="C12" s="322">
        <v>11853000</v>
      </c>
      <c r="D12" s="322">
        <v>8775100</v>
      </c>
      <c r="E12" s="322">
        <v>8276500</v>
      </c>
      <c r="F12" s="322">
        <v>2714200</v>
      </c>
      <c r="G12" s="322">
        <v>3576500</v>
      </c>
      <c r="H12" s="322">
        <v>59600</v>
      </c>
      <c r="I12" s="322">
        <v>44800</v>
      </c>
      <c r="J12" s="382">
        <f t="shared" si="2"/>
        <v>10.867112625497146</v>
      </c>
      <c r="K12" s="382">
        <f t="shared" si="3"/>
        <v>8.6606657403491809</v>
      </c>
      <c r="L12" s="96"/>
    </row>
    <row r="13" spans="1:14" s="79" customFormat="1" ht="48" customHeight="1" x14ac:dyDescent="0.25">
      <c r="A13" s="321" t="s">
        <v>31</v>
      </c>
      <c r="B13" s="322">
        <v>10200</v>
      </c>
      <c r="C13" s="322">
        <v>10000</v>
      </c>
      <c r="D13" s="322">
        <v>1900</v>
      </c>
      <c r="E13" s="322">
        <v>6100</v>
      </c>
      <c r="F13" s="322">
        <v>8300</v>
      </c>
      <c r="G13" s="322">
        <v>3900</v>
      </c>
      <c r="H13" s="322">
        <v>0</v>
      </c>
      <c r="I13" s="322">
        <v>0</v>
      </c>
      <c r="J13" s="382">
        <f t="shared" si="2"/>
        <v>0</v>
      </c>
      <c r="K13" s="382">
        <f t="shared" si="3"/>
        <v>0</v>
      </c>
      <c r="L13" s="96"/>
    </row>
    <row r="14" spans="1:14" s="79" customFormat="1" ht="84" customHeight="1" x14ac:dyDescent="0.25">
      <c r="A14" s="187" t="s">
        <v>15</v>
      </c>
      <c r="B14" s="155">
        <f>SUM(B15:B17)</f>
        <v>3110700</v>
      </c>
      <c r="C14" s="155">
        <f t="shared" ref="C14:I14" si="7">SUM(C15:C17)</f>
        <v>2477400</v>
      </c>
      <c r="D14" s="155">
        <f t="shared" si="7"/>
        <v>1895200</v>
      </c>
      <c r="E14" s="155">
        <f t="shared" si="7"/>
        <v>1391400</v>
      </c>
      <c r="F14" s="155">
        <f t="shared" si="7"/>
        <v>1215500</v>
      </c>
      <c r="G14" s="155">
        <f t="shared" si="7"/>
        <v>1086000</v>
      </c>
      <c r="H14" s="155">
        <f t="shared" si="7"/>
        <v>1800</v>
      </c>
      <c r="I14" s="155">
        <f t="shared" si="7"/>
        <v>1200</v>
      </c>
      <c r="J14" s="383">
        <f t="shared" ref="J14:J15" si="8">+(((H14*100)*16)/D14)</f>
        <v>1.5196285352469396</v>
      </c>
      <c r="K14" s="383">
        <f t="shared" si="3"/>
        <v>1.379905131522208</v>
      </c>
      <c r="L14" s="96"/>
    </row>
    <row r="15" spans="1:14" s="79" customFormat="1" ht="48" customHeight="1" x14ac:dyDescent="0.25">
      <c r="A15" s="321" t="s">
        <v>29</v>
      </c>
      <c r="B15" s="322">
        <v>3108900</v>
      </c>
      <c r="C15" s="322">
        <v>2475600</v>
      </c>
      <c r="D15" s="322">
        <v>1894600</v>
      </c>
      <c r="E15" s="322">
        <v>1390800</v>
      </c>
      <c r="F15" s="322">
        <v>1214300</v>
      </c>
      <c r="G15" s="322">
        <v>1084800</v>
      </c>
      <c r="H15" s="322">
        <v>1800</v>
      </c>
      <c r="I15" s="322">
        <v>1200</v>
      </c>
      <c r="J15" s="382">
        <f t="shared" si="8"/>
        <v>1.5201097857067456</v>
      </c>
      <c r="K15" s="382">
        <f t="shared" si="3"/>
        <v>1.3805004314063849</v>
      </c>
      <c r="L15" s="96"/>
    </row>
    <row r="16" spans="1:14" s="79" customFormat="1" ht="48" customHeight="1" x14ac:dyDescent="0.25">
      <c r="A16" s="321" t="s">
        <v>30</v>
      </c>
      <c r="B16" s="380" t="s">
        <v>106</v>
      </c>
      <c r="C16" s="380" t="s">
        <v>106</v>
      </c>
      <c r="D16" s="380" t="s">
        <v>106</v>
      </c>
      <c r="E16" s="380" t="s">
        <v>106</v>
      </c>
      <c r="F16" s="380" t="s">
        <v>106</v>
      </c>
      <c r="G16" s="380" t="s">
        <v>106</v>
      </c>
      <c r="H16" s="380" t="s">
        <v>106</v>
      </c>
      <c r="I16" s="380" t="s">
        <v>106</v>
      </c>
      <c r="J16" s="384" t="s">
        <v>106</v>
      </c>
      <c r="K16" s="385" t="s">
        <v>106</v>
      </c>
      <c r="L16" s="96"/>
    </row>
    <row r="17" spans="1:12" s="79" customFormat="1" ht="48" customHeight="1" x14ac:dyDescent="0.25">
      <c r="A17" s="323" t="s">
        <v>31</v>
      </c>
      <c r="B17" s="324">
        <v>1800</v>
      </c>
      <c r="C17" s="324">
        <v>1800</v>
      </c>
      <c r="D17" s="324">
        <v>600</v>
      </c>
      <c r="E17" s="324">
        <v>600</v>
      </c>
      <c r="F17" s="324">
        <v>1200</v>
      </c>
      <c r="G17" s="324">
        <v>1200</v>
      </c>
      <c r="H17" s="324">
        <v>0</v>
      </c>
      <c r="I17" s="324">
        <v>0</v>
      </c>
      <c r="J17" s="386">
        <f>+(((H17*100)*16)/D17)</f>
        <v>0</v>
      </c>
      <c r="K17" s="386">
        <f t="shared" si="3"/>
        <v>0</v>
      </c>
      <c r="L17" s="96"/>
    </row>
    <row r="18" spans="1:12" ht="21" customHeight="1" x14ac:dyDescent="0.2">
      <c r="A18" s="35" t="s">
        <v>109</v>
      </c>
      <c r="B18" s="39"/>
      <c r="C18" s="39"/>
      <c r="D18" s="39"/>
      <c r="E18" s="39"/>
      <c r="F18" s="39"/>
      <c r="G18" s="39"/>
      <c r="H18" s="39"/>
      <c r="I18" s="181"/>
      <c r="J18" s="181"/>
      <c r="K18" s="181"/>
    </row>
    <row r="19" spans="1:12" ht="21" customHeight="1" x14ac:dyDescent="0.2">
      <c r="A19" s="86" t="s">
        <v>23</v>
      </c>
      <c r="B19" s="39"/>
      <c r="C19" s="39"/>
      <c r="D19" s="39"/>
      <c r="E19" s="39"/>
      <c r="F19" s="39"/>
      <c r="G19" s="39"/>
      <c r="H19" s="39"/>
      <c r="I19" s="181"/>
      <c r="J19" s="181"/>
      <c r="K19" s="181"/>
    </row>
    <row r="20" spans="1:12" ht="21" customHeight="1" x14ac:dyDescent="0.2">
      <c r="A20" s="85" t="s">
        <v>24</v>
      </c>
      <c r="B20" s="68"/>
    </row>
    <row r="21" spans="1:12" ht="21" customHeight="1" x14ac:dyDescent="0.2">
      <c r="A21" s="85" t="s">
        <v>25</v>
      </c>
      <c r="B21" s="68"/>
    </row>
    <row r="22" spans="1:12" ht="15.75" customHeight="1" x14ac:dyDescent="0.2">
      <c r="B22" s="14"/>
      <c r="C22" s="14"/>
      <c r="D22" s="14"/>
      <c r="E22" s="14"/>
      <c r="L22" s="40"/>
    </row>
  </sheetData>
  <mergeCells count="3">
    <mergeCell ref="H3:I4"/>
    <mergeCell ref="J3:K4"/>
    <mergeCell ref="A2:A5"/>
  </mergeCells>
  <printOptions horizontalCentered="1"/>
  <pageMargins left="0.74803149606299213" right="0.74803149606299213" top="0.98425196850393704" bottom="0.98425196850393704" header="0" footer="0"/>
  <pageSetup scale="70" orientation="portrait" horizontalDpi="200" verticalDpi="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 tint="0.39997558519241921"/>
  </sheetPr>
  <dimension ref="A1:H47"/>
  <sheetViews>
    <sheetView showGridLines="0" zoomScale="85" zoomScaleNormal="85" workbookViewId="0">
      <selection activeCell="A2" sqref="A2:A4"/>
    </sheetView>
  </sheetViews>
  <sheetFormatPr baseColWidth="10" defaultRowHeight="12.75" x14ac:dyDescent="0.2"/>
  <cols>
    <col min="1" max="1" width="28.28515625" style="41" customWidth="1"/>
    <col min="2" max="6" width="15.140625" style="40" customWidth="1"/>
    <col min="7" max="7" width="11.7109375" style="40" bestFit="1" customWidth="1"/>
    <col min="8" max="251" width="11.42578125" style="40"/>
    <col min="252" max="252" width="26.28515625" style="40" customWidth="1"/>
    <col min="253" max="255" width="14.140625" style="40" customWidth="1"/>
    <col min="256" max="256" width="15.42578125" style="40" customWidth="1"/>
    <col min="257" max="257" width="13.7109375" style="40" customWidth="1"/>
    <col min="258" max="507" width="11.42578125" style="40"/>
    <col min="508" max="508" width="26.28515625" style="40" customWidth="1"/>
    <col min="509" max="511" width="14.140625" style="40" customWidth="1"/>
    <col min="512" max="512" width="15.42578125" style="40" customWidth="1"/>
    <col min="513" max="513" width="13.7109375" style="40" customWidth="1"/>
    <col min="514" max="763" width="11.42578125" style="40"/>
    <col min="764" max="764" width="26.28515625" style="40" customWidth="1"/>
    <col min="765" max="767" width="14.140625" style="40" customWidth="1"/>
    <col min="768" max="768" width="15.42578125" style="40" customWidth="1"/>
    <col min="769" max="769" width="13.7109375" style="40" customWidth="1"/>
    <col min="770" max="1019" width="11.42578125" style="40"/>
    <col min="1020" max="1020" width="26.28515625" style="40" customWidth="1"/>
    <col min="1021" max="1023" width="14.140625" style="40" customWidth="1"/>
    <col min="1024" max="1024" width="15.42578125" style="40" customWidth="1"/>
    <col min="1025" max="1025" width="13.7109375" style="40" customWidth="1"/>
    <col min="1026" max="1275" width="11.42578125" style="40"/>
    <col min="1276" max="1276" width="26.28515625" style="40" customWidth="1"/>
    <col min="1277" max="1279" width="14.140625" style="40" customWidth="1"/>
    <col min="1280" max="1280" width="15.42578125" style="40" customWidth="1"/>
    <col min="1281" max="1281" width="13.7109375" style="40" customWidth="1"/>
    <col min="1282" max="1531" width="11.42578125" style="40"/>
    <col min="1532" max="1532" width="26.28515625" style="40" customWidth="1"/>
    <col min="1533" max="1535" width="14.140625" style="40" customWidth="1"/>
    <col min="1536" max="1536" width="15.42578125" style="40" customWidth="1"/>
    <col min="1537" max="1537" width="13.7109375" style="40" customWidth="1"/>
    <col min="1538" max="1787" width="11.42578125" style="40"/>
    <col min="1788" max="1788" width="26.28515625" style="40" customWidth="1"/>
    <col min="1789" max="1791" width="14.140625" style="40" customWidth="1"/>
    <col min="1792" max="1792" width="15.42578125" style="40" customWidth="1"/>
    <col min="1793" max="1793" width="13.7109375" style="40" customWidth="1"/>
    <col min="1794" max="2043" width="11.42578125" style="40"/>
    <col min="2044" max="2044" width="26.28515625" style="40" customWidth="1"/>
    <col min="2045" max="2047" width="14.140625" style="40" customWidth="1"/>
    <col min="2048" max="2048" width="15.42578125" style="40" customWidth="1"/>
    <col min="2049" max="2049" width="13.7109375" style="40" customWidth="1"/>
    <col min="2050" max="2299" width="11.42578125" style="40"/>
    <col min="2300" max="2300" width="26.28515625" style="40" customWidth="1"/>
    <col min="2301" max="2303" width="14.140625" style="40" customWidth="1"/>
    <col min="2304" max="2304" width="15.42578125" style="40" customWidth="1"/>
    <col min="2305" max="2305" width="13.7109375" style="40" customWidth="1"/>
    <col min="2306" max="2555" width="11.42578125" style="40"/>
    <col min="2556" max="2556" width="26.28515625" style="40" customWidth="1"/>
    <col min="2557" max="2559" width="14.140625" style="40" customWidth="1"/>
    <col min="2560" max="2560" width="15.42578125" style="40" customWidth="1"/>
    <col min="2561" max="2561" width="13.7109375" style="40" customWidth="1"/>
    <col min="2562" max="2811" width="11.42578125" style="40"/>
    <col min="2812" max="2812" width="26.28515625" style="40" customWidth="1"/>
    <col min="2813" max="2815" width="14.140625" style="40" customWidth="1"/>
    <col min="2816" max="2816" width="15.42578125" style="40" customWidth="1"/>
    <col min="2817" max="2817" width="13.7109375" style="40" customWidth="1"/>
    <col min="2818" max="3067" width="11.42578125" style="40"/>
    <col min="3068" max="3068" width="26.28515625" style="40" customWidth="1"/>
    <col min="3069" max="3071" width="14.140625" style="40" customWidth="1"/>
    <col min="3072" max="3072" width="15.42578125" style="40" customWidth="1"/>
    <col min="3073" max="3073" width="13.7109375" style="40" customWidth="1"/>
    <col min="3074" max="3323" width="11.42578125" style="40"/>
    <col min="3324" max="3324" width="26.28515625" style="40" customWidth="1"/>
    <col min="3325" max="3327" width="14.140625" style="40" customWidth="1"/>
    <col min="3328" max="3328" width="15.42578125" style="40" customWidth="1"/>
    <col min="3329" max="3329" width="13.7109375" style="40" customWidth="1"/>
    <col min="3330" max="3579" width="11.42578125" style="40"/>
    <col min="3580" max="3580" width="26.28515625" style="40" customWidth="1"/>
    <col min="3581" max="3583" width="14.140625" style="40" customWidth="1"/>
    <col min="3584" max="3584" width="15.42578125" style="40" customWidth="1"/>
    <col min="3585" max="3585" width="13.7109375" style="40" customWidth="1"/>
    <col min="3586" max="3835" width="11.42578125" style="40"/>
    <col min="3836" max="3836" width="26.28515625" style="40" customWidth="1"/>
    <col min="3837" max="3839" width="14.140625" style="40" customWidth="1"/>
    <col min="3840" max="3840" width="15.42578125" style="40" customWidth="1"/>
    <col min="3841" max="3841" width="13.7109375" style="40" customWidth="1"/>
    <col min="3842" max="4091" width="11.42578125" style="40"/>
    <col min="4092" max="4092" width="26.28515625" style="40" customWidth="1"/>
    <col min="4093" max="4095" width="14.140625" style="40" customWidth="1"/>
    <col min="4096" max="4096" width="15.42578125" style="40" customWidth="1"/>
    <col min="4097" max="4097" width="13.7109375" style="40" customWidth="1"/>
    <col min="4098" max="4347" width="11.42578125" style="40"/>
    <col min="4348" max="4348" width="26.28515625" style="40" customWidth="1"/>
    <col min="4349" max="4351" width="14.140625" style="40" customWidth="1"/>
    <col min="4352" max="4352" width="15.42578125" style="40" customWidth="1"/>
    <col min="4353" max="4353" width="13.7109375" style="40" customWidth="1"/>
    <col min="4354" max="4603" width="11.42578125" style="40"/>
    <col min="4604" max="4604" width="26.28515625" style="40" customWidth="1"/>
    <col min="4605" max="4607" width="14.140625" style="40" customWidth="1"/>
    <col min="4608" max="4608" width="15.42578125" style="40" customWidth="1"/>
    <col min="4609" max="4609" width="13.7109375" style="40" customWidth="1"/>
    <col min="4610" max="4859" width="11.42578125" style="40"/>
    <col min="4860" max="4860" width="26.28515625" style="40" customWidth="1"/>
    <col min="4861" max="4863" width="14.140625" style="40" customWidth="1"/>
    <col min="4864" max="4864" width="15.42578125" style="40" customWidth="1"/>
    <col min="4865" max="4865" width="13.7109375" style="40" customWidth="1"/>
    <col min="4866" max="5115" width="11.42578125" style="40"/>
    <col min="5116" max="5116" width="26.28515625" style="40" customWidth="1"/>
    <col min="5117" max="5119" width="14.140625" style="40" customWidth="1"/>
    <col min="5120" max="5120" width="15.42578125" style="40" customWidth="1"/>
    <col min="5121" max="5121" width="13.7109375" style="40" customWidth="1"/>
    <col min="5122" max="5371" width="11.42578125" style="40"/>
    <col min="5372" max="5372" width="26.28515625" style="40" customWidth="1"/>
    <col min="5373" max="5375" width="14.140625" style="40" customWidth="1"/>
    <col min="5376" max="5376" width="15.42578125" style="40" customWidth="1"/>
    <col min="5377" max="5377" width="13.7109375" style="40" customWidth="1"/>
    <col min="5378" max="5627" width="11.42578125" style="40"/>
    <col min="5628" max="5628" width="26.28515625" style="40" customWidth="1"/>
    <col min="5629" max="5631" width="14.140625" style="40" customWidth="1"/>
    <col min="5632" max="5632" width="15.42578125" style="40" customWidth="1"/>
    <col min="5633" max="5633" width="13.7109375" style="40" customWidth="1"/>
    <col min="5634" max="5883" width="11.42578125" style="40"/>
    <col min="5884" max="5884" width="26.28515625" style="40" customWidth="1"/>
    <col min="5885" max="5887" width="14.140625" style="40" customWidth="1"/>
    <col min="5888" max="5888" width="15.42578125" style="40" customWidth="1"/>
    <col min="5889" max="5889" width="13.7109375" style="40" customWidth="1"/>
    <col min="5890" max="6139" width="11.42578125" style="40"/>
    <col min="6140" max="6140" width="26.28515625" style="40" customWidth="1"/>
    <col min="6141" max="6143" width="14.140625" style="40" customWidth="1"/>
    <col min="6144" max="6144" width="15.42578125" style="40" customWidth="1"/>
    <col min="6145" max="6145" width="13.7109375" style="40" customWidth="1"/>
    <col min="6146" max="6395" width="11.42578125" style="40"/>
    <col min="6396" max="6396" width="26.28515625" style="40" customWidth="1"/>
    <col min="6397" max="6399" width="14.140625" style="40" customWidth="1"/>
    <col min="6400" max="6400" width="15.42578125" style="40" customWidth="1"/>
    <col min="6401" max="6401" width="13.7109375" style="40" customWidth="1"/>
    <col min="6402" max="6651" width="11.42578125" style="40"/>
    <col min="6652" max="6652" width="26.28515625" style="40" customWidth="1"/>
    <col min="6653" max="6655" width="14.140625" style="40" customWidth="1"/>
    <col min="6656" max="6656" width="15.42578125" style="40" customWidth="1"/>
    <col min="6657" max="6657" width="13.7109375" style="40" customWidth="1"/>
    <col min="6658" max="6907" width="11.42578125" style="40"/>
    <col min="6908" max="6908" width="26.28515625" style="40" customWidth="1"/>
    <col min="6909" max="6911" width="14.140625" style="40" customWidth="1"/>
    <col min="6912" max="6912" width="15.42578125" style="40" customWidth="1"/>
    <col min="6913" max="6913" width="13.7109375" style="40" customWidth="1"/>
    <col min="6914" max="7163" width="11.42578125" style="40"/>
    <col min="7164" max="7164" width="26.28515625" style="40" customWidth="1"/>
    <col min="7165" max="7167" width="14.140625" style="40" customWidth="1"/>
    <col min="7168" max="7168" width="15.42578125" style="40" customWidth="1"/>
    <col min="7169" max="7169" width="13.7109375" style="40" customWidth="1"/>
    <col min="7170" max="7419" width="11.42578125" style="40"/>
    <col min="7420" max="7420" width="26.28515625" style="40" customWidth="1"/>
    <col min="7421" max="7423" width="14.140625" style="40" customWidth="1"/>
    <col min="7424" max="7424" width="15.42578125" style="40" customWidth="1"/>
    <col min="7425" max="7425" width="13.7109375" style="40" customWidth="1"/>
    <col min="7426" max="7675" width="11.42578125" style="40"/>
    <col min="7676" max="7676" width="26.28515625" style="40" customWidth="1"/>
    <col min="7677" max="7679" width="14.140625" style="40" customWidth="1"/>
    <col min="7680" max="7680" width="15.42578125" style="40" customWidth="1"/>
    <col min="7681" max="7681" width="13.7109375" style="40" customWidth="1"/>
    <col min="7682" max="7931" width="11.42578125" style="40"/>
    <col min="7932" max="7932" width="26.28515625" style="40" customWidth="1"/>
    <col min="7933" max="7935" width="14.140625" style="40" customWidth="1"/>
    <col min="7936" max="7936" width="15.42578125" style="40" customWidth="1"/>
    <col min="7937" max="7937" width="13.7109375" style="40" customWidth="1"/>
    <col min="7938" max="8187" width="11.42578125" style="40"/>
    <col min="8188" max="8188" width="26.28515625" style="40" customWidth="1"/>
    <col min="8189" max="8191" width="14.140625" style="40" customWidth="1"/>
    <col min="8192" max="8192" width="15.42578125" style="40" customWidth="1"/>
    <col min="8193" max="8193" width="13.7109375" style="40" customWidth="1"/>
    <col min="8194" max="8443" width="11.42578125" style="40"/>
    <col min="8444" max="8444" width="26.28515625" style="40" customWidth="1"/>
    <col min="8445" max="8447" width="14.140625" style="40" customWidth="1"/>
    <col min="8448" max="8448" width="15.42578125" style="40" customWidth="1"/>
    <col min="8449" max="8449" width="13.7109375" style="40" customWidth="1"/>
    <col min="8450" max="8699" width="11.42578125" style="40"/>
    <col min="8700" max="8700" width="26.28515625" style="40" customWidth="1"/>
    <col min="8701" max="8703" width="14.140625" style="40" customWidth="1"/>
    <col min="8704" max="8704" width="15.42578125" style="40" customWidth="1"/>
    <col min="8705" max="8705" width="13.7109375" style="40" customWidth="1"/>
    <col min="8706" max="8955" width="11.42578125" style="40"/>
    <col min="8956" max="8956" width="26.28515625" style="40" customWidth="1"/>
    <col min="8957" max="8959" width="14.140625" style="40" customWidth="1"/>
    <col min="8960" max="8960" width="15.42578125" style="40" customWidth="1"/>
    <col min="8961" max="8961" width="13.7109375" style="40" customWidth="1"/>
    <col min="8962" max="9211" width="11.42578125" style="40"/>
    <col min="9212" max="9212" width="26.28515625" style="40" customWidth="1"/>
    <col min="9213" max="9215" width="14.140625" style="40" customWidth="1"/>
    <col min="9216" max="9216" width="15.42578125" style="40" customWidth="1"/>
    <col min="9217" max="9217" width="13.7109375" style="40" customWidth="1"/>
    <col min="9218" max="9467" width="11.42578125" style="40"/>
    <col min="9468" max="9468" width="26.28515625" style="40" customWidth="1"/>
    <col min="9469" max="9471" width="14.140625" style="40" customWidth="1"/>
    <col min="9472" max="9472" width="15.42578125" style="40" customWidth="1"/>
    <col min="9473" max="9473" width="13.7109375" style="40" customWidth="1"/>
    <col min="9474" max="9723" width="11.42578125" style="40"/>
    <col min="9724" max="9724" width="26.28515625" style="40" customWidth="1"/>
    <col min="9725" max="9727" width="14.140625" style="40" customWidth="1"/>
    <col min="9728" max="9728" width="15.42578125" style="40" customWidth="1"/>
    <col min="9729" max="9729" width="13.7109375" style="40" customWidth="1"/>
    <col min="9730" max="9979" width="11.42578125" style="40"/>
    <col min="9980" max="9980" width="26.28515625" style="40" customWidth="1"/>
    <col min="9981" max="9983" width="14.140625" style="40" customWidth="1"/>
    <col min="9984" max="9984" width="15.42578125" style="40" customWidth="1"/>
    <col min="9985" max="9985" width="13.7109375" style="40" customWidth="1"/>
    <col min="9986" max="10235" width="11.42578125" style="40"/>
    <col min="10236" max="10236" width="26.28515625" style="40" customWidth="1"/>
    <col min="10237" max="10239" width="14.140625" style="40" customWidth="1"/>
    <col min="10240" max="10240" width="15.42578125" style="40" customWidth="1"/>
    <col min="10241" max="10241" width="13.7109375" style="40" customWidth="1"/>
    <col min="10242" max="10491" width="11.42578125" style="40"/>
    <col min="10492" max="10492" width="26.28515625" style="40" customWidth="1"/>
    <col min="10493" max="10495" width="14.140625" style="40" customWidth="1"/>
    <col min="10496" max="10496" width="15.42578125" style="40" customWidth="1"/>
    <col min="10497" max="10497" width="13.7109375" style="40" customWidth="1"/>
    <col min="10498" max="10747" width="11.42578125" style="40"/>
    <col min="10748" max="10748" width="26.28515625" style="40" customWidth="1"/>
    <col min="10749" max="10751" width="14.140625" style="40" customWidth="1"/>
    <col min="10752" max="10752" width="15.42578125" style="40" customWidth="1"/>
    <col min="10753" max="10753" width="13.7109375" style="40" customWidth="1"/>
    <col min="10754" max="11003" width="11.42578125" style="40"/>
    <col min="11004" max="11004" width="26.28515625" style="40" customWidth="1"/>
    <col min="11005" max="11007" width="14.140625" style="40" customWidth="1"/>
    <col min="11008" max="11008" width="15.42578125" style="40" customWidth="1"/>
    <col min="11009" max="11009" width="13.7109375" style="40" customWidth="1"/>
    <col min="11010" max="11259" width="11.42578125" style="40"/>
    <col min="11260" max="11260" width="26.28515625" style="40" customWidth="1"/>
    <col min="11261" max="11263" width="14.140625" style="40" customWidth="1"/>
    <col min="11264" max="11264" width="15.42578125" style="40" customWidth="1"/>
    <col min="11265" max="11265" width="13.7109375" style="40" customWidth="1"/>
    <col min="11266" max="11515" width="11.42578125" style="40"/>
    <col min="11516" max="11516" width="26.28515625" style="40" customWidth="1"/>
    <col min="11517" max="11519" width="14.140625" style="40" customWidth="1"/>
    <col min="11520" max="11520" width="15.42578125" style="40" customWidth="1"/>
    <col min="11521" max="11521" width="13.7109375" style="40" customWidth="1"/>
    <col min="11522" max="11771" width="11.42578125" style="40"/>
    <col min="11772" max="11772" width="26.28515625" style="40" customWidth="1"/>
    <col min="11773" max="11775" width="14.140625" style="40" customWidth="1"/>
    <col min="11776" max="11776" width="15.42578125" style="40" customWidth="1"/>
    <col min="11777" max="11777" width="13.7109375" style="40" customWidth="1"/>
    <col min="11778" max="12027" width="11.42578125" style="40"/>
    <col min="12028" max="12028" width="26.28515625" style="40" customWidth="1"/>
    <col min="12029" max="12031" width="14.140625" style="40" customWidth="1"/>
    <col min="12032" max="12032" width="15.42578125" style="40" customWidth="1"/>
    <col min="12033" max="12033" width="13.7109375" style="40" customWidth="1"/>
    <col min="12034" max="12283" width="11.42578125" style="40"/>
    <col min="12284" max="12284" width="26.28515625" style="40" customWidth="1"/>
    <col min="12285" max="12287" width="14.140625" style="40" customWidth="1"/>
    <col min="12288" max="12288" width="15.42578125" style="40" customWidth="1"/>
    <col min="12289" max="12289" width="13.7109375" style="40" customWidth="1"/>
    <col min="12290" max="12539" width="11.42578125" style="40"/>
    <col min="12540" max="12540" width="26.28515625" style="40" customWidth="1"/>
    <col min="12541" max="12543" width="14.140625" style="40" customWidth="1"/>
    <col min="12544" max="12544" width="15.42578125" style="40" customWidth="1"/>
    <col min="12545" max="12545" width="13.7109375" style="40" customWidth="1"/>
    <col min="12546" max="12795" width="11.42578125" style="40"/>
    <col min="12796" max="12796" width="26.28515625" style="40" customWidth="1"/>
    <col min="12797" max="12799" width="14.140625" style="40" customWidth="1"/>
    <col min="12800" max="12800" width="15.42578125" style="40" customWidth="1"/>
    <col min="12801" max="12801" width="13.7109375" style="40" customWidth="1"/>
    <col min="12802" max="13051" width="11.42578125" style="40"/>
    <col min="13052" max="13052" width="26.28515625" style="40" customWidth="1"/>
    <col min="13053" max="13055" width="14.140625" style="40" customWidth="1"/>
    <col min="13056" max="13056" width="15.42578125" style="40" customWidth="1"/>
    <col min="13057" max="13057" width="13.7109375" style="40" customWidth="1"/>
    <col min="13058" max="13307" width="11.42578125" style="40"/>
    <col min="13308" max="13308" width="26.28515625" style="40" customWidth="1"/>
    <col min="13309" max="13311" width="14.140625" style="40" customWidth="1"/>
    <col min="13312" max="13312" width="15.42578125" style="40" customWidth="1"/>
    <col min="13313" max="13313" width="13.7109375" style="40" customWidth="1"/>
    <col min="13314" max="13563" width="11.42578125" style="40"/>
    <col min="13564" max="13564" width="26.28515625" style="40" customWidth="1"/>
    <col min="13565" max="13567" width="14.140625" style="40" customWidth="1"/>
    <col min="13568" max="13568" width="15.42578125" style="40" customWidth="1"/>
    <col min="13569" max="13569" width="13.7109375" style="40" customWidth="1"/>
    <col min="13570" max="13819" width="11.42578125" style="40"/>
    <col min="13820" max="13820" width="26.28515625" style="40" customWidth="1"/>
    <col min="13821" max="13823" width="14.140625" style="40" customWidth="1"/>
    <col min="13824" max="13824" width="15.42578125" style="40" customWidth="1"/>
    <col min="13825" max="13825" width="13.7109375" style="40" customWidth="1"/>
    <col min="13826" max="14075" width="11.42578125" style="40"/>
    <col min="14076" max="14076" width="26.28515625" style="40" customWidth="1"/>
    <col min="14077" max="14079" width="14.140625" style="40" customWidth="1"/>
    <col min="14080" max="14080" width="15.42578125" style="40" customWidth="1"/>
    <col min="14081" max="14081" width="13.7109375" style="40" customWidth="1"/>
    <col min="14082" max="14331" width="11.42578125" style="40"/>
    <col min="14332" max="14332" width="26.28515625" style="40" customWidth="1"/>
    <col min="14333" max="14335" width="14.140625" style="40" customWidth="1"/>
    <col min="14336" max="14336" width="15.42578125" style="40" customWidth="1"/>
    <col min="14337" max="14337" width="13.7109375" style="40" customWidth="1"/>
    <col min="14338" max="14587" width="11.42578125" style="40"/>
    <col min="14588" max="14588" width="26.28515625" style="40" customWidth="1"/>
    <col min="14589" max="14591" width="14.140625" style="40" customWidth="1"/>
    <col min="14592" max="14592" width="15.42578125" style="40" customWidth="1"/>
    <col min="14593" max="14593" width="13.7109375" style="40" customWidth="1"/>
    <col min="14594" max="14843" width="11.42578125" style="40"/>
    <col min="14844" max="14844" width="26.28515625" style="40" customWidth="1"/>
    <col min="14845" max="14847" width="14.140625" style="40" customWidth="1"/>
    <col min="14848" max="14848" width="15.42578125" style="40" customWidth="1"/>
    <col min="14849" max="14849" width="13.7109375" style="40" customWidth="1"/>
    <col min="14850" max="15099" width="11.42578125" style="40"/>
    <col min="15100" max="15100" width="26.28515625" style="40" customWidth="1"/>
    <col min="15101" max="15103" width="14.140625" style="40" customWidth="1"/>
    <col min="15104" max="15104" width="15.42578125" style="40" customWidth="1"/>
    <col min="15105" max="15105" width="13.7109375" style="40" customWidth="1"/>
    <col min="15106" max="15355" width="11.42578125" style="40"/>
    <col min="15356" max="15356" width="26.28515625" style="40" customWidth="1"/>
    <col min="15357" max="15359" width="14.140625" style="40" customWidth="1"/>
    <col min="15360" max="15360" width="15.42578125" style="40" customWidth="1"/>
    <col min="15361" max="15361" width="13.7109375" style="40" customWidth="1"/>
    <col min="15362" max="15611" width="11.42578125" style="40"/>
    <col min="15612" max="15612" width="26.28515625" style="40" customWidth="1"/>
    <col min="15613" max="15615" width="14.140625" style="40" customWidth="1"/>
    <col min="15616" max="15616" width="15.42578125" style="40" customWidth="1"/>
    <col min="15617" max="15617" width="13.7109375" style="40" customWidth="1"/>
    <col min="15618" max="15867" width="11.42578125" style="40"/>
    <col min="15868" max="15868" width="26.28515625" style="40" customWidth="1"/>
    <col min="15869" max="15871" width="14.140625" style="40" customWidth="1"/>
    <col min="15872" max="15872" width="15.42578125" style="40" customWidth="1"/>
    <col min="15873" max="15873" width="13.7109375" style="40" customWidth="1"/>
    <col min="15874" max="16123" width="11.42578125" style="40"/>
    <col min="16124" max="16124" width="26.28515625" style="40" customWidth="1"/>
    <col min="16125" max="16127" width="14.140625" style="40" customWidth="1"/>
    <col min="16128" max="16128" width="15.42578125" style="40" customWidth="1"/>
    <col min="16129" max="16129" width="13.7109375" style="40" customWidth="1"/>
    <col min="16130" max="16384" width="11.42578125" style="40"/>
  </cols>
  <sheetData>
    <row r="1" spans="1:8" ht="65.099999999999994" customHeight="1" x14ac:dyDescent="0.2">
      <c r="A1" s="316" t="s">
        <v>122</v>
      </c>
      <c r="B1" s="143"/>
      <c r="C1" s="143"/>
      <c r="D1" s="143"/>
      <c r="E1" s="143"/>
      <c r="F1" s="143"/>
    </row>
    <row r="2" spans="1:8" ht="27" customHeight="1" x14ac:dyDescent="0.2">
      <c r="A2" s="409" t="s">
        <v>112</v>
      </c>
      <c r="B2" s="144" t="s">
        <v>0</v>
      </c>
      <c r="C2" s="145"/>
      <c r="D2" s="145"/>
      <c r="E2" s="145"/>
      <c r="F2" s="145"/>
    </row>
    <row r="3" spans="1:8" ht="27" customHeight="1" x14ac:dyDescent="0.2">
      <c r="A3" s="410"/>
      <c r="B3" s="144" t="s">
        <v>111</v>
      </c>
      <c r="C3" s="145"/>
      <c r="D3" s="146"/>
      <c r="E3" s="412" t="s">
        <v>139</v>
      </c>
      <c r="F3" s="418" t="s">
        <v>140</v>
      </c>
    </row>
    <row r="4" spans="1:8" ht="27" customHeight="1" x14ac:dyDescent="0.2">
      <c r="A4" s="411"/>
      <c r="B4" s="118" t="s">
        <v>7</v>
      </c>
      <c r="C4" s="118" t="s">
        <v>50</v>
      </c>
      <c r="D4" s="118" t="s">
        <v>57</v>
      </c>
      <c r="E4" s="413"/>
      <c r="F4" s="419"/>
      <c r="G4" s="92"/>
    </row>
    <row r="5" spans="1:8" s="79" customFormat="1" ht="36.950000000000003" customHeight="1" x14ac:dyDescent="0.25">
      <c r="A5" s="158" t="s">
        <v>32</v>
      </c>
      <c r="B5" s="155">
        <f>SUM(B6:B15)</f>
        <v>25652600</v>
      </c>
      <c r="C5" s="396">
        <f t="shared" ref="C5:D5" si="0">SUM(C6:C15)</f>
        <v>16729600</v>
      </c>
      <c r="D5" s="396">
        <f t="shared" si="0"/>
        <v>8923000</v>
      </c>
      <c r="E5" s="397">
        <f>SUM(E6:E15)</f>
        <v>85500</v>
      </c>
      <c r="F5" s="157">
        <f>+(((E5*100)*16)/C5)</f>
        <v>8.1771231828615143</v>
      </c>
      <c r="G5" s="159"/>
      <c r="H5" s="159"/>
    </row>
    <row r="6" spans="1:8" s="79" customFormat="1" ht="15" customHeight="1" x14ac:dyDescent="0.2">
      <c r="A6" s="70" t="s">
        <v>97</v>
      </c>
      <c r="B6" s="354">
        <f>B17+B28</f>
        <v>15700</v>
      </c>
      <c r="C6" s="360">
        <f t="shared" ref="B6:E9" si="1">C17+C28</f>
        <v>19200</v>
      </c>
      <c r="D6" s="360">
        <f t="shared" si="1"/>
        <v>7500</v>
      </c>
      <c r="E6" s="360">
        <f>E17+E28</f>
        <v>100</v>
      </c>
      <c r="F6" s="355">
        <f>+(((E6*100)*16)/C6)</f>
        <v>8.3333333333333339</v>
      </c>
      <c r="H6" s="159"/>
    </row>
    <row r="7" spans="1:8" s="79" customFormat="1" ht="15" customHeight="1" x14ac:dyDescent="0.2">
      <c r="A7" s="70" t="s">
        <v>33</v>
      </c>
      <c r="B7" s="354">
        <f t="shared" si="1"/>
        <v>1615200</v>
      </c>
      <c r="C7" s="360">
        <f t="shared" si="1"/>
        <v>1164700</v>
      </c>
      <c r="D7" s="360">
        <f t="shared" si="1"/>
        <v>450500</v>
      </c>
      <c r="E7" s="360">
        <f>E18+E29</f>
        <v>4700</v>
      </c>
      <c r="F7" s="355">
        <f>+(((E7*100)*16)/C7)</f>
        <v>6.4565982656478065</v>
      </c>
      <c r="H7" s="159"/>
    </row>
    <row r="8" spans="1:8" s="79" customFormat="1" ht="15" customHeight="1" x14ac:dyDescent="0.2">
      <c r="A8" s="70" t="s">
        <v>34</v>
      </c>
      <c r="B8" s="354">
        <f t="shared" si="1"/>
        <v>8625400</v>
      </c>
      <c r="C8" s="360">
        <f t="shared" si="1"/>
        <v>6548700</v>
      </c>
      <c r="D8" s="360">
        <f t="shared" si="1"/>
        <v>2065700</v>
      </c>
      <c r="E8" s="360">
        <f>(E19+E30)</f>
        <v>38500</v>
      </c>
      <c r="F8" s="355">
        <f t="shared" ref="F8:F15" si="2">+(((E8*100)*16)/C8)</f>
        <v>9.4064470811000653</v>
      </c>
      <c r="H8" s="159"/>
    </row>
    <row r="9" spans="1:8" s="79" customFormat="1" ht="15" customHeight="1" x14ac:dyDescent="0.2">
      <c r="A9" s="70" t="s">
        <v>35</v>
      </c>
      <c r="B9" s="354">
        <f t="shared" si="1"/>
        <v>8255500</v>
      </c>
      <c r="C9" s="360">
        <f t="shared" si="1"/>
        <v>5136800</v>
      </c>
      <c r="D9" s="360">
        <f t="shared" si="1"/>
        <v>3118700</v>
      </c>
      <c r="E9" s="360">
        <f t="shared" si="1"/>
        <v>25800</v>
      </c>
      <c r="F9" s="355">
        <f t="shared" si="2"/>
        <v>8.0361314437003575</v>
      </c>
      <c r="H9" s="159"/>
    </row>
    <row r="10" spans="1:8" s="79" customFormat="1" ht="15" customHeight="1" x14ac:dyDescent="0.2">
      <c r="A10" s="70" t="s">
        <v>36</v>
      </c>
      <c r="B10" s="354">
        <f>B21</f>
        <v>489700</v>
      </c>
      <c r="C10" s="360">
        <f>C21</f>
        <v>291100</v>
      </c>
      <c r="D10" s="360">
        <f t="shared" ref="D10:E10" si="3">D21</f>
        <v>198600</v>
      </c>
      <c r="E10" s="360">
        <f t="shared" si="3"/>
        <v>1500</v>
      </c>
      <c r="F10" s="355">
        <f t="shared" si="2"/>
        <v>8.244589488148403</v>
      </c>
      <c r="H10" s="159"/>
    </row>
    <row r="11" spans="1:8" s="79" customFormat="1" ht="15" customHeight="1" x14ac:dyDescent="0.2">
      <c r="A11" s="70" t="s">
        <v>37</v>
      </c>
      <c r="B11" s="354">
        <f t="shared" ref="B11:E12" si="4">B22+B33</f>
        <v>2594800</v>
      </c>
      <c r="C11" s="360">
        <f t="shared" si="4"/>
        <v>1697900</v>
      </c>
      <c r="D11" s="360">
        <f t="shared" si="4"/>
        <v>896900</v>
      </c>
      <c r="E11" s="360">
        <f t="shared" si="4"/>
        <v>7200</v>
      </c>
      <c r="F11" s="355">
        <f t="shared" si="2"/>
        <v>6.7848518758466341</v>
      </c>
      <c r="H11" s="159"/>
    </row>
    <row r="12" spans="1:8" s="79" customFormat="1" ht="15" customHeight="1" x14ac:dyDescent="0.2">
      <c r="A12" s="70" t="s">
        <v>38</v>
      </c>
      <c r="B12" s="354">
        <f t="shared" si="4"/>
        <v>2043100</v>
      </c>
      <c r="C12" s="360">
        <f t="shared" si="4"/>
        <v>1373100</v>
      </c>
      <c r="D12" s="360">
        <f t="shared" si="4"/>
        <v>670000</v>
      </c>
      <c r="E12" s="360">
        <f t="shared" si="4"/>
        <v>5100</v>
      </c>
      <c r="F12" s="355">
        <f t="shared" si="2"/>
        <v>5.9427572645837889</v>
      </c>
      <c r="G12" s="96"/>
      <c r="H12" s="159"/>
    </row>
    <row r="13" spans="1:8" s="79" customFormat="1" ht="15" customHeight="1" x14ac:dyDescent="0.2">
      <c r="A13" s="70" t="s">
        <v>107</v>
      </c>
      <c r="B13" s="354">
        <f>B24+B35</f>
        <v>132600</v>
      </c>
      <c r="C13" s="360">
        <f>C24</f>
        <v>119700</v>
      </c>
      <c r="D13" s="360">
        <f t="shared" ref="D13:E14" si="5">D24</f>
        <v>12900</v>
      </c>
      <c r="E13" s="360">
        <f t="shared" si="5"/>
        <v>500</v>
      </c>
      <c r="F13" s="355">
        <f t="shared" si="2"/>
        <v>6.6833751044277356</v>
      </c>
      <c r="G13" s="96"/>
      <c r="H13" s="159"/>
    </row>
    <row r="14" spans="1:8" s="79" customFormat="1" ht="15" customHeight="1" x14ac:dyDescent="0.2">
      <c r="A14" s="70" t="s">
        <v>108</v>
      </c>
      <c r="B14" s="354">
        <f>B25+B36</f>
        <v>2100</v>
      </c>
      <c r="C14" s="360">
        <f>C25</f>
        <v>2100</v>
      </c>
      <c r="D14" s="360">
        <f t="shared" si="5"/>
        <v>0</v>
      </c>
      <c r="E14" s="360">
        <f>E25+E37</f>
        <v>0</v>
      </c>
      <c r="F14" s="355">
        <f t="shared" si="2"/>
        <v>0</v>
      </c>
      <c r="G14" s="185"/>
      <c r="H14" s="159"/>
    </row>
    <row r="15" spans="1:8" s="79" customFormat="1" ht="15" customHeight="1" x14ac:dyDescent="0.2">
      <c r="A15" s="70" t="s">
        <v>39</v>
      </c>
      <c r="B15" s="354">
        <f>B26+B37</f>
        <v>1878500</v>
      </c>
      <c r="C15" s="360">
        <f>C26+C37</f>
        <v>376300</v>
      </c>
      <c r="D15" s="360">
        <f>D26+D37</f>
        <v>1502200</v>
      </c>
      <c r="E15" s="360">
        <f>E26+E37</f>
        <v>2100</v>
      </c>
      <c r="F15" s="355">
        <f t="shared" si="2"/>
        <v>8.9290459739569492</v>
      </c>
      <c r="H15" s="159"/>
    </row>
    <row r="16" spans="1:8" s="79" customFormat="1" ht="36.950000000000003" customHeight="1" x14ac:dyDescent="0.25">
      <c r="A16" s="139" t="s">
        <v>11</v>
      </c>
      <c r="B16" s="155">
        <f>SUM(B26,B25,B24,B23,B22,B21,B20,B19,B18,B17)</f>
        <v>23175200</v>
      </c>
      <c r="C16" s="396">
        <f t="shared" ref="C16:D16" si="6">SUM(C26,C25,C24,C23,C22,C21,C20,C19,C18,C17)</f>
        <v>15338200</v>
      </c>
      <c r="D16" s="396">
        <f t="shared" si="6"/>
        <v>7837000</v>
      </c>
      <c r="E16" s="396">
        <f>SUM(E26,E25,E24,E23,E22,E21,E20,E19,E18,E17)</f>
        <v>84300</v>
      </c>
      <c r="F16" s="157">
        <f>+(((E16*100)*16)/C16)</f>
        <v>8.7937306854780868</v>
      </c>
      <c r="H16" s="159"/>
    </row>
    <row r="17" spans="1:8" s="79" customFormat="1" ht="15" customHeight="1" x14ac:dyDescent="0.2">
      <c r="A17" s="70" t="s">
        <v>97</v>
      </c>
      <c r="B17" s="354">
        <v>10300</v>
      </c>
      <c r="C17" s="360">
        <v>16300</v>
      </c>
      <c r="D17" s="360">
        <v>5000</v>
      </c>
      <c r="E17" s="360">
        <v>100</v>
      </c>
      <c r="F17" s="355">
        <f>+(((E17*100)*16)/C17)</f>
        <v>9.8159509202453989</v>
      </c>
      <c r="H17" s="159"/>
    </row>
    <row r="18" spans="1:8" s="79" customFormat="1" ht="15" customHeight="1" x14ac:dyDescent="0.2">
      <c r="A18" s="70" t="s">
        <v>33</v>
      </c>
      <c r="B18" s="354">
        <v>1355100</v>
      </c>
      <c r="C18" s="360">
        <v>986900</v>
      </c>
      <c r="D18" s="360">
        <v>368200</v>
      </c>
      <c r="E18" s="360">
        <v>4600</v>
      </c>
      <c r="F18" s="355">
        <f t="shared" ref="F18:F26" si="7">+(((E18*100)*16)/C18)</f>
        <v>7.4576958151788428</v>
      </c>
      <c r="H18" s="159"/>
    </row>
    <row r="19" spans="1:8" s="79" customFormat="1" ht="15" customHeight="1" x14ac:dyDescent="0.2">
      <c r="A19" s="70" t="s">
        <v>34</v>
      </c>
      <c r="B19" s="354">
        <v>8361700</v>
      </c>
      <c r="C19" s="360">
        <v>6478800</v>
      </c>
      <c r="D19" s="360">
        <v>1871900</v>
      </c>
      <c r="E19" s="360">
        <f>38400</f>
        <v>38400</v>
      </c>
      <c r="F19" s="355">
        <f t="shared" si="7"/>
        <v>9.4832376365993696</v>
      </c>
      <c r="H19" s="159"/>
    </row>
    <row r="20" spans="1:8" s="79" customFormat="1" ht="15" customHeight="1" x14ac:dyDescent="0.2">
      <c r="A20" s="70" t="s">
        <v>35</v>
      </c>
      <c r="B20" s="354">
        <f>C20+D20</f>
        <v>7221600</v>
      </c>
      <c r="C20" s="360">
        <v>4628600</v>
      </c>
      <c r="D20" s="360">
        <v>2593000</v>
      </c>
      <c r="E20" s="360">
        <v>25300</v>
      </c>
      <c r="F20" s="355">
        <f t="shared" si="7"/>
        <v>8.7456250270060067</v>
      </c>
      <c r="G20" s="159"/>
      <c r="H20" s="159"/>
    </row>
    <row r="21" spans="1:8" s="79" customFormat="1" ht="15" customHeight="1" x14ac:dyDescent="0.2">
      <c r="A21" s="70" t="s">
        <v>36</v>
      </c>
      <c r="B21" s="354">
        <v>489700</v>
      </c>
      <c r="C21" s="360">
        <v>291100</v>
      </c>
      <c r="D21" s="360">
        <v>198600</v>
      </c>
      <c r="E21" s="360">
        <v>1500</v>
      </c>
      <c r="F21" s="355">
        <f t="shared" si="7"/>
        <v>8.244589488148403</v>
      </c>
      <c r="H21" s="159"/>
    </row>
    <row r="22" spans="1:8" s="79" customFormat="1" ht="15" customHeight="1" x14ac:dyDescent="0.2">
      <c r="A22" s="70" t="s">
        <v>37</v>
      </c>
      <c r="B22" s="354">
        <v>1702700</v>
      </c>
      <c r="C22" s="360">
        <v>1065300</v>
      </c>
      <c r="D22" s="360">
        <v>637400</v>
      </c>
      <c r="E22" s="360">
        <v>6700</v>
      </c>
      <c r="F22" s="355">
        <f t="shared" si="7"/>
        <v>10.062893081761006</v>
      </c>
      <c r="H22" s="159"/>
    </row>
    <row r="23" spans="1:8" s="79" customFormat="1" ht="15" customHeight="1" x14ac:dyDescent="0.2">
      <c r="A23" s="70" t="s">
        <v>38</v>
      </c>
      <c r="B23" s="354">
        <v>2022900</v>
      </c>
      <c r="C23" s="360">
        <v>1373100</v>
      </c>
      <c r="D23" s="360">
        <v>649800</v>
      </c>
      <c r="E23" s="360">
        <v>5100</v>
      </c>
      <c r="F23" s="355">
        <f t="shared" si="7"/>
        <v>5.9427572645837889</v>
      </c>
      <c r="H23" s="159"/>
    </row>
    <row r="24" spans="1:8" s="79" customFormat="1" ht="15" customHeight="1" x14ac:dyDescent="0.2">
      <c r="A24" s="70" t="s">
        <v>107</v>
      </c>
      <c r="B24" s="354">
        <v>132600</v>
      </c>
      <c r="C24" s="360">
        <v>119700</v>
      </c>
      <c r="D24" s="360">
        <v>12900</v>
      </c>
      <c r="E24" s="360">
        <v>500</v>
      </c>
      <c r="F24" s="355">
        <f t="shared" si="7"/>
        <v>6.6833751044277356</v>
      </c>
      <c r="H24" s="159"/>
    </row>
    <row r="25" spans="1:8" s="79" customFormat="1" ht="15" customHeight="1" x14ac:dyDescent="0.2">
      <c r="A25" s="70" t="s">
        <v>108</v>
      </c>
      <c r="B25" s="354">
        <v>2100</v>
      </c>
      <c r="C25" s="360">
        <v>2100</v>
      </c>
      <c r="D25" s="360">
        <v>0</v>
      </c>
      <c r="E25" s="360">
        <v>0</v>
      </c>
      <c r="F25" s="355">
        <f t="shared" si="7"/>
        <v>0</v>
      </c>
      <c r="H25" s="159"/>
    </row>
    <row r="26" spans="1:8" s="79" customFormat="1" ht="15" customHeight="1" x14ac:dyDescent="0.2">
      <c r="A26" s="70" t="s">
        <v>39</v>
      </c>
      <c r="B26" s="354">
        <v>1876500</v>
      </c>
      <c r="C26" s="360">
        <v>376300</v>
      </c>
      <c r="D26" s="360">
        <v>1500200</v>
      </c>
      <c r="E26" s="360">
        <v>2100</v>
      </c>
      <c r="F26" s="355">
        <f t="shared" si="7"/>
        <v>8.9290459739569492</v>
      </c>
      <c r="H26" s="159"/>
    </row>
    <row r="27" spans="1:8" s="79" customFormat="1" ht="36.950000000000003" customHeight="1" x14ac:dyDescent="0.25">
      <c r="A27" s="187" t="s">
        <v>15</v>
      </c>
      <c r="B27" s="155">
        <f>SUM(B28,B29,B30,B31,B33,B34,B37,B35,B36)</f>
        <v>2477400</v>
      </c>
      <c r="C27" s="396">
        <f t="shared" ref="C27:D27" si="8">SUM(C28,C29,C30,C31,C33,C34,C37,C35+C36)</f>
        <v>1391400</v>
      </c>
      <c r="D27" s="396">
        <f t="shared" si="8"/>
        <v>1086000</v>
      </c>
      <c r="E27" s="396">
        <f>SUM(E28,E29,E30,E31,E33,E34,E37,E35+E36)</f>
        <v>1200</v>
      </c>
      <c r="F27" s="157">
        <f>+(((E27*100)*16)/C27)</f>
        <v>1.379905131522208</v>
      </c>
      <c r="H27" s="159"/>
    </row>
    <row r="28" spans="1:8" s="79" customFormat="1" ht="15" customHeight="1" x14ac:dyDescent="0.2">
      <c r="A28" s="70" t="s">
        <v>97</v>
      </c>
      <c r="B28" s="354">
        <f>C28+D28</f>
        <v>5400</v>
      </c>
      <c r="C28" s="354">
        <v>2900</v>
      </c>
      <c r="D28" s="354">
        <v>2500</v>
      </c>
      <c r="E28" s="360">
        <v>0</v>
      </c>
      <c r="F28" s="355">
        <f>+(((E28*100)*16)/C28)</f>
        <v>0</v>
      </c>
      <c r="H28" s="159"/>
    </row>
    <row r="29" spans="1:8" s="79" customFormat="1" ht="15" customHeight="1" x14ac:dyDescent="0.2">
      <c r="A29" s="70" t="s">
        <v>33</v>
      </c>
      <c r="B29" s="354">
        <f t="shared" ref="B29:B37" si="9">C29+D29</f>
        <v>260100</v>
      </c>
      <c r="C29" s="354">
        <v>177800</v>
      </c>
      <c r="D29" s="354">
        <v>82300</v>
      </c>
      <c r="E29" s="354">
        <v>100</v>
      </c>
      <c r="F29" s="355">
        <f t="shared" ref="F29:F33" si="10">+(((E29*100)*16)/C29)</f>
        <v>0.89988751406074241</v>
      </c>
      <c r="H29" s="159"/>
    </row>
    <row r="30" spans="1:8" s="79" customFormat="1" ht="15" customHeight="1" x14ac:dyDescent="0.2">
      <c r="A30" s="70" t="s">
        <v>34</v>
      </c>
      <c r="B30" s="354">
        <f t="shared" si="9"/>
        <v>263700</v>
      </c>
      <c r="C30" s="354">
        <v>69900</v>
      </c>
      <c r="D30" s="354">
        <v>193800</v>
      </c>
      <c r="E30" s="354">
        <v>100</v>
      </c>
      <c r="F30" s="355">
        <f t="shared" si="10"/>
        <v>2.2889842632331905</v>
      </c>
      <c r="H30" s="159"/>
    </row>
    <row r="31" spans="1:8" s="79" customFormat="1" ht="15" customHeight="1" x14ac:dyDescent="0.2">
      <c r="A31" s="70" t="s">
        <v>35</v>
      </c>
      <c r="B31" s="354">
        <f t="shared" si="9"/>
        <v>1033900</v>
      </c>
      <c r="C31" s="354">
        <v>508200</v>
      </c>
      <c r="D31" s="354">
        <v>525700</v>
      </c>
      <c r="E31" s="354">
        <v>500</v>
      </c>
      <c r="F31" s="355">
        <f t="shared" si="10"/>
        <v>1.5741833923652107</v>
      </c>
      <c r="H31" s="159"/>
    </row>
    <row r="32" spans="1:8" s="79" customFormat="1" ht="15" customHeight="1" x14ac:dyDescent="0.2">
      <c r="A32" s="70" t="s">
        <v>36</v>
      </c>
      <c r="B32" s="379" t="s">
        <v>106</v>
      </c>
      <c r="C32" s="379" t="s">
        <v>106</v>
      </c>
      <c r="D32" s="379" t="s">
        <v>106</v>
      </c>
      <c r="E32" s="379" t="s">
        <v>106</v>
      </c>
      <c r="F32" s="356" t="s">
        <v>106</v>
      </c>
      <c r="H32" s="159"/>
    </row>
    <row r="33" spans="1:8" s="79" customFormat="1" ht="15" customHeight="1" x14ac:dyDescent="0.2">
      <c r="A33" s="70" t="s">
        <v>37</v>
      </c>
      <c r="B33" s="354">
        <f t="shared" si="9"/>
        <v>892100</v>
      </c>
      <c r="C33" s="354">
        <v>632600</v>
      </c>
      <c r="D33" s="354">
        <v>259500</v>
      </c>
      <c r="E33" s="354">
        <v>500</v>
      </c>
      <c r="F33" s="355">
        <f t="shared" si="10"/>
        <v>1.2646221941195068</v>
      </c>
      <c r="H33" s="159"/>
    </row>
    <row r="34" spans="1:8" s="79" customFormat="1" ht="15" customHeight="1" x14ac:dyDescent="0.2">
      <c r="A34" s="70" t="s">
        <v>38</v>
      </c>
      <c r="B34" s="354">
        <f t="shared" si="9"/>
        <v>20200</v>
      </c>
      <c r="C34" s="354">
        <v>0</v>
      </c>
      <c r="D34" s="354">
        <v>20200</v>
      </c>
      <c r="E34" s="354">
        <v>0</v>
      </c>
      <c r="F34" s="356">
        <v>0</v>
      </c>
      <c r="H34" s="159"/>
    </row>
    <row r="35" spans="1:8" s="79" customFormat="1" ht="15" customHeight="1" x14ac:dyDescent="0.2">
      <c r="A35" s="70" t="s">
        <v>107</v>
      </c>
      <c r="B35" s="354">
        <f t="shared" si="9"/>
        <v>0</v>
      </c>
      <c r="C35" s="354">
        <v>0</v>
      </c>
      <c r="D35" s="354">
        <v>0</v>
      </c>
      <c r="E35" s="354">
        <v>0</v>
      </c>
      <c r="F35" s="356">
        <v>0</v>
      </c>
      <c r="H35" s="159"/>
    </row>
    <row r="36" spans="1:8" s="79" customFormat="1" ht="15" customHeight="1" x14ac:dyDescent="0.2">
      <c r="A36" s="70" t="s">
        <v>108</v>
      </c>
      <c r="B36" s="354">
        <f t="shared" si="9"/>
        <v>0</v>
      </c>
      <c r="C36" s="354">
        <v>0</v>
      </c>
      <c r="D36" s="354">
        <v>0</v>
      </c>
      <c r="E36" s="354">
        <v>0</v>
      </c>
      <c r="F36" s="356">
        <v>0</v>
      </c>
      <c r="H36" s="159"/>
    </row>
    <row r="37" spans="1:8" s="79" customFormat="1" ht="15" customHeight="1" x14ac:dyDescent="0.2">
      <c r="A37" s="357" t="s">
        <v>39</v>
      </c>
      <c r="B37" s="358">
        <f t="shared" si="9"/>
        <v>2000</v>
      </c>
      <c r="C37" s="358">
        <v>0</v>
      </c>
      <c r="D37" s="358">
        <v>2000</v>
      </c>
      <c r="E37" s="358">
        <v>0</v>
      </c>
      <c r="F37" s="359">
        <v>0</v>
      </c>
      <c r="H37" s="159"/>
    </row>
    <row r="38" spans="1:8" ht="21" customHeight="1" x14ac:dyDescent="0.2">
      <c r="A38" s="35" t="s">
        <v>109</v>
      </c>
      <c r="B38" s="182"/>
      <c r="C38" s="182"/>
      <c r="D38" s="182"/>
      <c r="E38" s="183"/>
      <c r="F38" s="184"/>
      <c r="H38" s="159"/>
    </row>
    <row r="39" spans="1:8" ht="21" customHeight="1" x14ac:dyDescent="0.2">
      <c r="A39" s="86" t="s">
        <v>23</v>
      </c>
      <c r="B39" s="79"/>
      <c r="C39" s="79"/>
      <c r="D39" s="79"/>
      <c r="E39" s="79"/>
      <c r="F39" s="79"/>
      <c r="H39" s="159"/>
    </row>
    <row r="40" spans="1:8" ht="21" customHeight="1" x14ac:dyDescent="0.2">
      <c r="A40" s="88" t="s">
        <v>24</v>
      </c>
      <c r="B40" s="87"/>
      <c r="C40" s="87"/>
      <c r="D40" s="87"/>
      <c r="E40" s="87"/>
      <c r="F40" s="87"/>
      <c r="H40" s="159"/>
    </row>
    <row r="41" spans="1:8" ht="21" customHeight="1" x14ac:dyDescent="0.2">
      <c r="A41" s="88" t="s">
        <v>25</v>
      </c>
      <c r="B41" s="87"/>
      <c r="C41" s="87"/>
      <c r="D41" s="87"/>
      <c r="E41" s="87"/>
      <c r="F41" s="87"/>
      <c r="H41" s="159"/>
    </row>
    <row r="42" spans="1:8" ht="18.75" customHeight="1" x14ac:dyDescent="0.2">
      <c r="A42" s="87"/>
      <c r="B42" s="35"/>
      <c r="C42" s="35"/>
      <c r="D42" s="35"/>
      <c r="E42" s="35"/>
      <c r="F42" s="87"/>
      <c r="G42" s="79"/>
    </row>
    <row r="43" spans="1:8" ht="22.5" customHeight="1" x14ac:dyDescent="0.2">
      <c r="G43" s="87"/>
    </row>
    <row r="44" spans="1:8" s="79" customFormat="1" ht="17.25" customHeight="1" x14ac:dyDescent="0.2">
      <c r="A44" s="41"/>
      <c r="B44" s="40"/>
      <c r="C44" s="40"/>
      <c r="D44" s="40"/>
      <c r="E44" s="40"/>
      <c r="F44" s="40"/>
      <c r="G44" s="87"/>
    </row>
    <row r="45" spans="1:8" s="87" customFormat="1" ht="18" customHeight="1" x14ac:dyDescent="0.2">
      <c r="A45" s="41"/>
      <c r="B45" s="40"/>
      <c r="C45" s="40"/>
      <c r="D45" s="40"/>
      <c r="E45" s="40"/>
      <c r="F45" s="40"/>
    </row>
    <row r="46" spans="1:8" s="87" customFormat="1" ht="18" customHeight="1" x14ac:dyDescent="0.2">
      <c r="A46" s="41"/>
      <c r="B46" s="40"/>
      <c r="C46" s="40"/>
      <c r="D46" s="40"/>
      <c r="E46" s="40"/>
      <c r="F46" s="40"/>
      <c r="G46" s="40"/>
    </row>
    <row r="47" spans="1:8" s="87" customFormat="1" ht="15" customHeight="1" x14ac:dyDescent="0.2">
      <c r="A47" s="41"/>
      <c r="B47" s="40"/>
      <c r="C47" s="40"/>
      <c r="D47" s="40"/>
      <c r="E47" s="40"/>
      <c r="F47" s="40"/>
      <c r="G47" s="40"/>
    </row>
  </sheetData>
  <mergeCells count="3">
    <mergeCell ref="A2:A4"/>
    <mergeCell ref="E3:E4"/>
    <mergeCell ref="F3:F4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horizontalDpi="200" verticalDpi="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9" tint="0.39997558519241921"/>
  </sheetPr>
  <dimension ref="A4:G9"/>
  <sheetViews>
    <sheetView showGridLines="0" topLeftCell="A7" zoomScale="85" zoomScaleNormal="85" workbookViewId="0">
      <selection activeCell="I37" sqref="I37"/>
    </sheetView>
  </sheetViews>
  <sheetFormatPr baseColWidth="10" defaultRowHeight="14.25" x14ac:dyDescent="0.2"/>
  <cols>
    <col min="1" max="7" width="12.28515625" style="83" customWidth="1"/>
    <col min="8" max="8" width="7.7109375" style="83" customWidth="1"/>
    <col min="9" max="254" width="11.42578125" style="83"/>
    <col min="255" max="264" width="7.7109375" style="83" customWidth="1"/>
    <col min="265" max="510" width="11.42578125" style="83"/>
    <col min="511" max="520" width="7.7109375" style="83" customWidth="1"/>
    <col min="521" max="766" width="11.42578125" style="83"/>
    <col min="767" max="776" width="7.7109375" style="83" customWidth="1"/>
    <col min="777" max="1022" width="11.42578125" style="83"/>
    <col min="1023" max="1032" width="7.7109375" style="83" customWidth="1"/>
    <col min="1033" max="1278" width="11.42578125" style="83"/>
    <col min="1279" max="1288" width="7.7109375" style="83" customWidth="1"/>
    <col min="1289" max="1534" width="11.42578125" style="83"/>
    <col min="1535" max="1544" width="7.7109375" style="83" customWidth="1"/>
    <col min="1545" max="1790" width="11.42578125" style="83"/>
    <col min="1791" max="1800" width="7.7109375" style="83" customWidth="1"/>
    <col min="1801" max="2046" width="11.42578125" style="83"/>
    <col min="2047" max="2056" width="7.7109375" style="83" customWidth="1"/>
    <col min="2057" max="2302" width="11.42578125" style="83"/>
    <col min="2303" max="2312" width="7.7109375" style="83" customWidth="1"/>
    <col min="2313" max="2558" width="11.42578125" style="83"/>
    <col min="2559" max="2568" width="7.7109375" style="83" customWidth="1"/>
    <col min="2569" max="2814" width="11.42578125" style="83"/>
    <col min="2815" max="2824" width="7.7109375" style="83" customWidth="1"/>
    <col min="2825" max="3070" width="11.42578125" style="83"/>
    <col min="3071" max="3080" width="7.7109375" style="83" customWidth="1"/>
    <col min="3081" max="3326" width="11.42578125" style="83"/>
    <col min="3327" max="3336" width="7.7109375" style="83" customWidth="1"/>
    <col min="3337" max="3582" width="11.42578125" style="83"/>
    <col min="3583" max="3592" width="7.7109375" style="83" customWidth="1"/>
    <col min="3593" max="3838" width="11.42578125" style="83"/>
    <col min="3839" max="3848" width="7.7109375" style="83" customWidth="1"/>
    <col min="3849" max="4094" width="11.42578125" style="83"/>
    <col min="4095" max="4104" width="7.7109375" style="83" customWidth="1"/>
    <col min="4105" max="4350" width="11.42578125" style="83"/>
    <col min="4351" max="4360" width="7.7109375" style="83" customWidth="1"/>
    <col min="4361" max="4606" width="11.42578125" style="83"/>
    <col min="4607" max="4616" width="7.7109375" style="83" customWidth="1"/>
    <col min="4617" max="4862" width="11.42578125" style="83"/>
    <col min="4863" max="4872" width="7.7109375" style="83" customWidth="1"/>
    <col min="4873" max="5118" width="11.42578125" style="83"/>
    <col min="5119" max="5128" width="7.7109375" style="83" customWidth="1"/>
    <col min="5129" max="5374" width="11.42578125" style="83"/>
    <col min="5375" max="5384" width="7.7109375" style="83" customWidth="1"/>
    <col min="5385" max="5630" width="11.42578125" style="83"/>
    <col min="5631" max="5640" width="7.7109375" style="83" customWidth="1"/>
    <col min="5641" max="5886" width="11.42578125" style="83"/>
    <col min="5887" max="5896" width="7.7109375" style="83" customWidth="1"/>
    <col min="5897" max="6142" width="11.42578125" style="83"/>
    <col min="6143" max="6152" width="7.7109375" style="83" customWidth="1"/>
    <col min="6153" max="6398" width="11.42578125" style="83"/>
    <col min="6399" max="6408" width="7.7109375" style="83" customWidth="1"/>
    <col min="6409" max="6654" width="11.42578125" style="83"/>
    <col min="6655" max="6664" width="7.7109375" style="83" customWidth="1"/>
    <col min="6665" max="6910" width="11.42578125" style="83"/>
    <col min="6911" max="6920" width="7.7109375" style="83" customWidth="1"/>
    <col min="6921" max="7166" width="11.42578125" style="83"/>
    <col min="7167" max="7176" width="7.7109375" style="83" customWidth="1"/>
    <col min="7177" max="7422" width="11.42578125" style="83"/>
    <col min="7423" max="7432" width="7.7109375" style="83" customWidth="1"/>
    <col min="7433" max="7678" width="11.42578125" style="83"/>
    <col min="7679" max="7688" width="7.7109375" style="83" customWidth="1"/>
    <col min="7689" max="7934" width="11.42578125" style="83"/>
    <col min="7935" max="7944" width="7.7109375" style="83" customWidth="1"/>
    <col min="7945" max="8190" width="11.42578125" style="83"/>
    <col min="8191" max="8200" width="7.7109375" style="83" customWidth="1"/>
    <col min="8201" max="8446" width="11.42578125" style="83"/>
    <col min="8447" max="8456" width="7.7109375" style="83" customWidth="1"/>
    <col min="8457" max="8702" width="11.42578125" style="83"/>
    <col min="8703" max="8712" width="7.7109375" style="83" customWidth="1"/>
    <col min="8713" max="8958" width="11.42578125" style="83"/>
    <col min="8959" max="8968" width="7.7109375" style="83" customWidth="1"/>
    <col min="8969" max="9214" width="11.42578125" style="83"/>
    <col min="9215" max="9224" width="7.7109375" style="83" customWidth="1"/>
    <col min="9225" max="9470" width="11.42578125" style="83"/>
    <col min="9471" max="9480" width="7.7109375" style="83" customWidth="1"/>
    <col min="9481" max="9726" width="11.42578125" style="83"/>
    <col min="9727" max="9736" width="7.7109375" style="83" customWidth="1"/>
    <col min="9737" max="9982" width="11.42578125" style="83"/>
    <col min="9983" max="9992" width="7.7109375" style="83" customWidth="1"/>
    <col min="9993" max="10238" width="11.42578125" style="83"/>
    <col min="10239" max="10248" width="7.7109375" style="83" customWidth="1"/>
    <col min="10249" max="10494" width="11.42578125" style="83"/>
    <col min="10495" max="10504" width="7.7109375" style="83" customWidth="1"/>
    <col min="10505" max="10750" width="11.42578125" style="83"/>
    <col min="10751" max="10760" width="7.7109375" style="83" customWidth="1"/>
    <col min="10761" max="11006" width="11.42578125" style="83"/>
    <col min="11007" max="11016" width="7.7109375" style="83" customWidth="1"/>
    <col min="11017" max="11262" width="11.42578125" style="83"/>
    <col min="11263" max="11272" width="7.7109375" style="83" customWidth="1"/>
    <col min="11273" max="11518" width="11.42578125" style="83"/>
    <col min="11519" max="11528" width="7.7109375" style="83" customWidth="1"/>
    <col min="11529" max="11774" width="11.42578125" style="83"/>
    <col min="11775" max="11784" width="7.7109375" style="83" customWidth="1"/>
    <col min="11785" max="12030" width="11.42578125" style="83"/>
    <col min="12031" max="12040" width="7.7109375" style="83" customWidth="1"/>
    <col min="12041" max="12286" width="11.42578125" style="83"/>
    <col min="12287" max="12296" width="7.7109375" style="83" customWidth="1"/>
    <col min="12297" max="12542" width="11.42578125" style="83"/>
    <col min="12543" max="12552" width="7.7109375" style="83" customWidth="1"/>
    <col min="12553" max="12798" width="11.42578125" style="83"/>
    <col min="12799" max="12808" width="7.7109375" style="83" customWidth="1"/>
    <col min="12809" max="13054" width="11.42578125" style="83"/>
    <col min="13055" max="13064" width="7.7109375" style="83" customWidth="1"/>
    <col min="13065" max="13310" width="11.42578125" style="83"/>
    <col min="13311" max="13320" width="7.7109375" style="83" customWidth="1"/>
    <col min="13321" max="13566" width="11.42578125" style="83"/>
    <col min="13567" max="13576" width="7.7109375" style="83" customWidth="1"/>
    <col min="13577" max="13822" width="11.42578125" style="83"/>
    <col min="13823" max="13832" width="7.7109375" style="83" customWidth="1"/>
    <col min="13833" max="14078" width="11.42578125" style="83"/>
    <col min="14079" max="14088" width="7.7109375" style="83" customWidth="1"/>
    <col min="14089" max="14334" width="11.42578125" style="83"/>
    <col min="14335" max="14344" width="7.7109375" style="83" customWidth="1"/>
    <col min="14345" max="14590" width="11.42578125" style="83"/>
    <col min="14591" max="14600" width="7.7109375" style="83" customWidth="1"/>
    <col min="14601" max="14846" width="11.42578125" style="83"/>
    <col min="14847" max="14856" width="7.7109375" style="83" customWidth="1"/>
    <col min="14857" max="15102" width="11.42578125" style="83"/>
    <col min="15103" max="15112" width="7.7109375" style="83" customWidth="1"/>
    <col min="15113" max="15358" width="11.42578125" style="83"/>
    <col min="15359" max="15368" width="7.7109375" style="83" customWidth="1"/>
    <col min="15369" max="15614" width="11.42578125" style="83"/>
    <col min="15615" max="15624" width="7.7109375" style="83" customWidth="1"/>
    <col min="15625" max="15870" width="11.42578125" style="83"/>
    <col min="15871" max="15880" width="7.7109375" style="83" customWidth="1"/>
    <col min="15881" max="16126" width="11.42578125" style="83"/>
    <col min="16127" max="16136" width="7.7109375" style="83" customWidth="1"/>
    <col min="16137" max="16384" width="11.42578125" style="83"/>
  </cols>
  <sheetData>
    <row r="4" spans="1:7" ht="42.75" x14ac:dyDescent="0.2">
      <c r="B4" s="210" t="s">
        <v>58</v>
      </c>
      <c r="C4" s="210" t="s">
        <v>59</v>
      </c>
      <c r="D4" s="210" t="s">
        <v>60</v>
      </c>
      <c r="E4" s="210" t="s">
        <v>58</v>
      </c>
      <c r="F4" s="210" t="s">
        <v>59</v>
      </c>
      <c r="G4" s="210" t="s">
        <v>60</v>
      </c>
    </row>
    <row r="5" spans="1:7" x14ac:dyDescent="0.2">
      <c r="A5" s="18" t="s">
        <v>11</v>
      </c>
      <c r="B5" s="211">
        <f t="shared" ref="B5:B6" si="0">E5/1000000</f>
        <v>7.3715000000000002</v>
      </c>
      <c r="C5" s="211">
        <f>F5/1000000</f>
        <v>12.9625</v>
      </c>
      <c r="D5" s="71">
        <f>G5/1000000</f>
        <v>1.3793</v>
      </c>
      <c r="E5" s="37">
        <v>7371500</v>
      </c>
      <c r="F5" s="37">
        <v>12962500</v>
      </c>
      <c r="G5" s="37">
        <v>1379300</v>
      </c>
    </row>
    <row r="6" spans="1:7" x14ac:dyDescent="0.2">
      <c r="A6" s="18" t="s">
        <v>55</v>
      </c>
      <c r="B6" s="211">
        <f t="shared" si="0"/>
        <v>1.1484000000000001</v>
      </c>
      <c r="C6" s="211">
        <f>F6/1000000</f>
        <v>1.8551</v>
      </c>
      <c r="D6" s="71">
        <f>G6/1000000</f>
        <v>0.1072</v>
      </c>
      <c r="E6" s="37">
        <v>1148400</v>
      </c>
      <c r="F6" s="37">
        <v>1855100</v>
      </c>
      <c r="G6" s="37">
        <v>107200</v>
      </c>
    </row>
    <row r="7" spans="1:7" x14ac:dyDescent="0.2">
      <c r="B7" s="83" t="s">
        <v>58</v>
      </c>
      <c r="C7" s="83" t="s">
        <v>59</v>
      </c>
      <c r="D7" s="83" t="s">
        <v>60</v>
      </c>
    </row>
    <row r="8" spans="1:7" x14ac:dyDescent="0.2">
      <c r="A8" s="18" t="s">
        <v>11</v>
      </c>
      <c r="B8" s="211">
        <f t="shared" ref="B8:B9" si="1">E8/1000000</f>
        <v>8.0808</v>
      </c>
      <c r="C8" s="211">
        <f>F8/1000000</f>
        <v>13.7058</v>
      </c>
      <c r="D8" s="211">
        <f>G8/1000000</f>
        <v>1.3886000000000001</v>
      </c>
      <c r="E8" s="37">
        <v>8080800</v>
      </c>
      <c r="F8" s="37">
        <v>13705800</v>
      </c>
      <c r="G8" s="37">
        <v>1388600</v>
      </c>
    </row>
    <row r="9" spans="1:7" x14ac:dyDescent="0.2">
      <c r="A9" s="18" t="s">
        <v>55</v>
      </c>
      <c r="B9" s="211">
        <f t="shared" si="1"/>
        <v>1.0289999999999999</v>
      </c>
      <c r="C9" s="211">
        <f>F9/1000000</f>
        <v>1.1991000000000001</v>
      </c>
      <c r="D9" s="211">
        <f>G9/1000000</f>
        <v>0.24929999999999999</v>
      </c>
      <c r="E9" s="37">
        <v>1029000</v>
      </c>
      <c r="F9" s="37">
        <v>1199100</v>
      </c>
      <c r="G9" s="37">
        <v>249300</v>
      </c>
    </row>
  </sheetData>
  <pageMargins left="1.17" right="0.48" top="1.01" bottom="0.57999999999999996" header="0.3" footer="0.3"/>
  <pageSetup scale="93" orientation="portrait" horizontalDpi="200" verticalDpi="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9" tint="0.39997558519241921"/>
  </sheetPr>
  <dimension ref="A1:H20"/>
  <sheetViews>
    <sheetView showGridLines="0" topLeftCell="A13" zoomScaleNormal="100" workbookViewId="0">
      <selection activeCell="I33" sqref="I33"/>
    </sheetView>
  </sheetViews>
  <sheetFormatPr baseColWidth="10" defaultRowHeight="12.75" x14ac:dyDescent="0.2"/>
  <cols>
    <col min="1" max="1" width="29.7109375" style="27" customWidth="1"/>
    <col min="2" max="5" width="18.7109375" style="12" customWidth="1"/>
    <col min="6" max="256" width="11.42578125" style="12"/>
    <col min="257" max="257" width="36.28515625" style="12" customWidth="1"/>
    <col min="258" max="258" width="15.42578125" style="12" customWidth="1"/>
    <col min="259" max="259" width="14.140625" style="12" customWidth="1"/>
    <col min="260" max="260" width="17.140625" style="12" customWidth="1"/>
    <col min="261" max="261" width="15.28515625" style="12" customWidth="1"/>
    <col min="262" max="512" width="11.42578125" style="12"/>
    <col min="513" max="513" width="36.28515625" style="12" customWidth="1"/>
    <col min="514" max="514" width="15.42578125" style="12" customWidth="1"/>
    <col min="515" max="515" width="14.140625" style="12" customWidth="1"/>
    <col min="516" max="516" width="17.140625" style="12" customWidth="1"/>
    <col min="517" max="517" width="15.28515625" style="12" customWidth="1"/>
    <col min="518" max="768" width="11.42578125" style="12"/>
    <col min="769" max="769" width="36.28515625" style="12" customWidth="1"/>
    <col min="770" max="770" width="15.42578125" style="12" customWidth="1"/>
    <col min="771" max="771" width="14.140625" style="12" customWidth="1"/>
    <col min="772" max="772" width="17.140625" style="12" customWidth="1"/>
    <col min="773" max="773" width="15.28515625" style="12" customWidth="1"/>
    <col min="774" max="1024" width="11.42578125" style="12"/>
    <col min="1025" max="1025" width="36.28515625" style="12" customWidth="1"/>
    <col min="1026" max="1026" width="15.42578125" style="12" customWidth="1"/>
    <col min="1027" max="1027" width="14.140625" style="12" customWidth="1"/>
    <col min="1028" max="1028" width="17.140625" style="12" customWidth="1"/>
    <col min="1029" max="1029" width="15.28515625" style="12" customWidth="1"/>
    <col min="1030" max="1280" width="11.42578125" style="12"/>
    <col min="1281" max="1281" width="36.28515625" style="12" customWidth="1"/>
    <col min="1282" max="1282" width="15.42578125" style="12" customWidth="1"/>
    <col min="1283" max="1283" width="14.140625" style="12" customWidth="1"/>
    <col min="1284" max="1284" width="17.140625" style="12" customWidth="1"/>
    <col min="1285" max="1285" width="15.28515625" style="12" customWidth="1"/>
    <col min="1286" max="1536" width="11.42578125" style="12"/>
    <col min="1537" max="1537" width="36.28515625" style="12" customWidth="1"/>
    <col min="1538" max="1538" width="15.42578125" style="12" customWidth="1"/>
    <col min="1539" max="1539" width="14.140625" style="12" customWidth="1"/>
    <col min="1540" max="1540" width="17.140625" style="12" customWidth="1"/>
    <col min="1541" max="1541" width="15.28515625" style="12" customWidth="1"/>
    <col min="1542" max="1792" width="11.42578125" style="12"/>
    <col min="1793" max="1793" width="36.28515625" style="12" customWidth="1"/>
    <col min="1794" max="1794" width="15.42578125" style="12" customWidth="1"/>
    <col min="1795" max="1795" width="14.140625" style="12" customWidth="1"/>
    <col min="1796" max="1796" width="17.140625" style="12" customWidth="1"/>
    <col min="1797" max="1797" width="15.28515625" style="12" customWidth="1"/>
    <col min="1798" max="2048" width="11.42578125" style="12"/>
    <col min="2049" max="2049" width="36.28515625" style="12" customWidth="1"/>
    <col min="2050" max="2050" width="15.42578125" style="12" customWidth="1"/>
    <col min="2051" max="2051" width="14.140625" style="12" customWidth="1"/>
    <col min="2052" max="2052" width="17.140625" style="12" customWidth="1"/>
    <col min="2053" max="2053" width="15.28515625" style="12" customWidth="1"/>
    <col min="2054" max="2304" width="11.42578125" style="12"/>
    <col min="2305" max="2305" width="36.28515625" style="12" customWidth="1"/>
    <col min="2306" max="2306" width="15.42578125" style="12" customWidth="1"/>
    <col min="2307" max="2307" width="14.140625" style="12" customWidth="1"/>
    <col min="2308" max="2308" width="17.140625" style="12" customWidth="1"/>
    <col min="2309" max="2309" width="15.28515625" style="12" customWidth="1"/>
    <col min="2310" max="2560" width="11.42578125" style="12"/>
    <col min="2561" max="2561" width="36.28515625" style="12" customWidth="1"/>
    <col min="2562" max="2562" width="15.42578125" style="12" customWidth="1"/>
    <col min="2563" max="2563" width="14.140625" style="12" customWidth="1"/>
    <col min="2564" max="2564" width="17.140625" style="12" customWidth="1"/>
    <col min="2565" max="2565" width="15.28515625" style="12" customWidth="1"/>
    <col min="2566" max="2816" width="11.42578125" style="12"/>
    <col min="2817" max="2817" width="36.28515625" style="12" customWidth="1"/>
    <col min="2818" max="2818" width="15.42578125" style="12" customWidth="1"/>
    <col min="2819" max="2819" width="14.140625" style="12" customWidth="1"/>
    <col min="2820" max="2820" width="17.140625" style="12" customWidth="1"/>
    <col min="2821" max="2821" width="15.28515625" style="12" customWidth="1"/>
    <col min="2822" max="3072" width="11.42578125" style="12"/>
    <col min="3073" max="3073" width="36.28515625" style="12" customWidth="1"/>
    <col min="3074" max="3074" width="15.42578125" style="12" customWidth="1"/>
    <col min="3075" max="3075" width="14.140625" style="12" customWidth="1"/>
    <col min="3076" max="3076" width="17.140625" style="12" customWidth="1"/>
    <col min="3077" max="3077" width="15.28515625" style="12" customWidth="1"/>
    <col min="3078" max="3328" width="11.42578125" style="12"/>
    <col min="3329" max="3329" width="36.28515625" style="12" customWidth="1"/>
    <col min="3330" max="3330" width="15.42578125" style="12" customWidth="1"/>
    <col min="3331" max="3331" width="14.140625" style="12" customWidth="1"/>
    <col min="3332" max="3332" width="17.140625" style="12" customWidth="1"/>
    <col min="3333" max="3333" width="15.28515625" style="12" customWidth="1"/>
    <col min="3334" max="3584" width="11.42578125" style="12"/>
    <col min="3585" max="3585" width="36.28515625" style="12" customWidth="1"/>
    <col min="3586" max="3586" width="15.42578125" style="12" customWidth="1"/>
    <col min="3587" max="3587" width="14.140625" style="12" customWidth="1"/>
    <col min="3588" max="3588" width="17.140625" style="12" customWidth="1"/>
    <col min="3589" max="3589" width="15.28515625" style="12" customWidth="1"/>
    <col min="3590" max="3840" width="11.42578125" style="12"/>
    <col min="3841" max="3841" width="36.28515625" style="12" customWidth="1"/>
    <col min="3842" max="3842" width="15.42578125" style="12" customWidth="1"/>
    <col min="3843" max="3843" width="14.140625" style="12" customWidth="1"/>
    <col min="3844" max="3844" width="17.140625" style="12" customWidth="1"/>
    <col min="3845" max="3845" width="15.28515625" style="12" customWidth="1"/>
    <col min="3846" max="4096" width="11.42578125" style="12"/>
    <col min="4097" max="4097" width="36.28515625" style="12" customWidth="1"/>
    <col min="4098" max="4098" width="15.42578125" style="12" customWidth="1"/>
    <col min="4099" max="4099" width="14.140625" style="12" customWidth="1"/>
    <col min="4100" max="4100" width="17.140625" style="12" customWidth="1"/>
    <col min="4101" max="4101" width="15.28515625" style="12" customWidth="1"/>
    <col min="4102" max="4352" width="11.42578125" style="12"/>
    <col min="4353" max="4353" width="36.28515625" style="12" customWidth="1"/>
    <col min="4354" max="4354" width="15.42578125" style="12" customWidth="1"/>
    <col min="4355" max="4355" width="14.140625" style="12" customWidth="1"/>
    <col min="4356" max="4356" width="17.140625" style="12" customWidth="1"/>
    <col min="4357" max="4357" width="15.28515625" style="12" customWidth="1"/>
    <col min="4358" max="4608" width="11.42578125" style="12"/>
    <col min="4609" max="4609" width="36.28515625" style="12" customWidth="1"/>
    <col min="4610" max="4610" width="15.42578125" style="12" customWidth="1"/>
    <col min="4611" max="4611" width="14.140625" style="12" customWidth="1"/>
    <col min="4612" max="4612" width="17.140625" style="12" customWidth="1"/>
    <col min="4613" max="4613" width="15.28515625" style="12" customWidth="1"/>
    <col min="4614" max="4864" width="11.42578125" style="12"/>
    <col min="4865" max="4865" width="36.28515625" style="12" customWidth="1"/>
    <col min="4866" max="4866" width="15.42578125" style="12" customWidth="1"/>
    <col min="4867" max="4867" width="14.140625" style="12" customWidth="1"/>
    <col min="4868" max="4868" width="17.140625" style="12" customWidth="1"/>
    <col min="4869" max="4869" width="15.28515625" style="12" customWidth="1"/>
    <col min="4870" max="5120" width="11.42578125" style="12"/>
    <col min="5121" max="5121" width="36.28515625" style="12" customWidth="1"/>
    <col min="5122" max="5122" width="15.42578125" style="12" customWidth="1"/>
    <col min="5123" max="5123" width="14.140625" style="12" customWidth="1"/>
    <col min="5124" max="5124" width="17.140625" style="12" customWidth="1"/>
    <col min="5125" max="5125" width="15.28515625" style="12" customWidth="1"/>
    <col min="5126" max="5376" width="11.42578125" style="12"/>
    <col min="5377" max="5377" width="36.28515625" style="12" customWidth="1"/>
    <col min="5378" max="5378" width="15.42578125" style="12" customWidth="1"/>
    <col min="5379" max="5379" width="14.140625" style="12" customWidth="1"/>
    <col min="5380" max="5380" width="17.140625" style="12" customWidth="1"/>
    <col min="5381" max="5381" width="15.28515625" style="12" customWidth="1"/>
    <col min="5382" max="5632" width="11.42578125" style="12"/>
    <col min="5633" max="5633" width="36.28515625" style="12" customWidth="1"/>
    <col min="5634" max="5634" width="15.42578125" style="12" customWidth="1"/>
    <col min="5635" max="5635" width="14.140625" style="12" customWidth="1"/>
    <col min="5636" max="5636" width="17.140625" style="12" customWidth="1"/>
    <col min="5637" max="5637" width="15.28515625" style="12" customWidth="1"/>
    <col min="5638" max="5888" width="11.42578125" style="12"/>
    <col min="5889" max="5889" width="36.28515625" style="12" customWidth="1"/>
    <col min="5890" max="5890" width="15.42578125" style="12" customWidth="1"/>
    <col min="5891" max="5891" width="14.140625" style="12" customWidth="1"/>
    <col min="5892" max="5892" width="17.140625" style="12" customWidth="1"/>
    <col min="5893" max="5893" width="15.28515625" style="12" customWidth="1"/>
    <col min="5894" max="6144" width="11.42578125" style="12"/>
    <col min="6145" max="6145" width="36.28515625" style="12" customWidth="1"/>
    <col min="6146" max="6146" width="15.42578125" style="12" customWidth="1"/>
    <col min="6147" max="6147" width="14.140625" style="12" customWidth="1"/>
    <col min="6148" max="6148" width="17.140625" style="12" customWidth="1"/>
    <col min="6149" max="6149" width="15.28515625" style="12" customWidth="1"/>
    <col min="6150" max="6400" width="11.42578125" style="12"/>
    <col min="6401" max="6401" width="36.28515625" style="12" customWidth="1"/>
    <col min="6402" max="6402" width="15.42578125" style="12" customWidth="1"/>
    <col min="6403" max="6403" width="14.140625" style="12" customWidth="1"/>
    <col min="6404" max="6404" width="17.140625" style="12" customWidth="1"/>
    <col min="6405" max="6405" width="15.28515625" style="12" customWidth="1"/>
    <col min="6406" max="6656" width="11.42578125" style="12"/>
    <col min="6657" max="6657" width="36.28515625" style="12" customWidth="1"/>
    <col min="6658" max="6658" width="15.42578125" style="12" customWidth="1"/>
    <col min="6659" max="6659" width="14.140625" style="12" customWidth="1"/>
    <col min="6660" max="6660" width="17.140625" style="12" customWidth="1"/>
    <col min="6661" max="6661" width="15.28515625" style="12" customWidth="1"/>
    <col min="6662" max="6912" width="11.42578125" style="12"/>
    <col min="6913" max="6913" width="36.28515625" style="12" customWidth="1"/>
    <col min="6914" max="6914" width="15.42578125" style="12" customWidth="1"/>
    <col min="6915" max="6915" width="14.140625" style="12" customWidth="1"/>
    <col min="6916" max="6916" width="17.140625" style="12" customWidth="1"/>
    <col min="6917" max="6917" width="15.28515625" style="12" customWidth="1"/>
    <col min="6918" max="7168" width="11.42578125" style="12"/>
    <col min="7169" max="7169" width="36.28515625" style="12" customWidth="1"/>
    <col min="7170" max="7170" width="15.42578125" style="12" customWidth="1"/>
    <col min="7171" max="7171" width="14.140625" style="12" customWidth="1"/>
    <col min="7172" max="7172" width="17.140625" style="12" customWidth="1"/>
    <col min="7173" max="7173" width="15.28515625" style="12" customWidth="1"/>
    <col min="7174" max="7424" width="11.42578125" style="12"/>
    <col min="7425" max="7425" width="36.28515625" style="12" customWidth="1"/>
    <col min="7426" max="7426" width="15.42578125" style="12" customWidth="1"/>
    <col min="7427" max="7427" width="14.140625" style="12" customWidth="1"/>
    <col min="7428" max="7428" width="17.140625" style="12" customWidth="1"/>
    <col min="7429" max="7429" width="15.28515625" style="12" customWidth="1"/>
    <col min="7430" max="7680" width="11.42578125" style="12"/>
    <col min="7681" max="7681" width="36.28515625" style="12" customWidth="1"/>
    <col min="7682" max="7682" width="15.42578125" style="12" customWidth="1"/>
    <col min="7683" max="7683" width="14.140625" style="12" customWidth="1"/>
    <col min="7684" max="7684" width="17.140625" style="12" customWidth="1"/>
    <col min="7685" max="7685" width="15.28515625" style="12" customWidth="1"/>
    <col min="7686" max="7936" width="11.42578125" style="12"/>
    <col min="7937" max="7937" width="36.28515625" style="12" customWidth="1"/>
    <col min="7938" max="7938" width="15.42578125" style="12" customWidth="1"/>
    <col min="7939" max="7939" width="14.140625" style="12" customWidth="1"/>
    <col min="7940" max="7940" width="17.140625" style="12" customWidth="1"/>
    <col min="7941" max="7941" width="15.28515625" style="12" customWidth="1"/>
    <col min="7942" max="8192" width="11.42578125" style="12"/>
    <col min="8193" max="8193" width="36.28515625" style="12" customWidth="1"/>
    <col min="8194" max="8194" width="15.42578125" style="12" customWidth="1"/>
    <col min="8195" max="8195" width="14.140625" style="12" customWidth="1"/>
    <col min="8196" max="8196" width="17.140625" style="12" customWidth="1"/>
    <col min="8197" max="8197" width="15.28515625" style="12" customWidth="1"/>
    <col min="8198" max="8448" width="11.42578125" style="12"/>
    <col min="8449" max="8449" width="36.28515625" style="12" customWidth="1"/>
    <col min="8450" max="8450" width="15.42578125" style="12" customWidth="1"/>
    <col min="8451" max="8451" width="14.140625" style="12" customWidth="1"/>
    <col min="8452" max="8452" width="17.140625" style="12" customWidth="1"/>
    <col min="8453" max="8453" width="15.28515625" style="12" customWidth="1"/>
    <col min="8454" max="8704" width="11.42578125" style="12"/>
    <col min="8705" max="8705" width="36.28515625" style="12" customWidth="1"/>
    <col min="8706" max="8706" width="15.42578125" style="12" customWidth="1"/>
    <col min="8707" max="8707" width="14.140625" style="12" customWidth="1"/>
    <col min="8708" max="8708" width="17.140625" style="12" customWidth="1"/>
    <col min="8709" max="8709" width="15.28515625" style="12" customWidth="1"/>
    <col min="8710" max="8960" width="11.42578125" style="12"/>
    <col min="8961" max="8961" width="36.28515625" style="12" customWidth="1"/>
    <col min="8962" max="8962" width="15.42578125" style="12" customWidth="1"/>
    <col min="8963" max="8963" width="14.140625" style="12" customWidth="1"/>
    <col min="8964" max="8964" width="17.140625" style="12" customWidth="1"/>
    <col min="8965" max="8965" width="15.28515625" style="12" customWidth="1"/>
    <col min="8966" max="9216" width="11.42578125" style="12"/>
    <col min="9217" max="9217" width="36.28515625" style="12" customWidth="1"/>
    <col min="9218" max="9218" width="15.42578125" style="12" customWidth="1"/>
    <col min="9219" max="9219" width="14.140625" style="12" customWidth="1"/>
    <col min="9220" max="9220" width="17.140625" style="12" customWidth="1"/>
    <col min="9221" max="9221" width="15.28515625" style="12" customWidth="1"/>
    <col min="9222" max="9472" width="11.42578125" style="12"/>
    <col min="9473" max="9473" width="36.28515625" style="12" customWidth="1"/>
    <col min="9474" max="9474" width="15.42578125" style="12" customWidth="1"/>
    <col min="9475" max="9475" width="14.140625" style="12" customWidth="1"/>
    <col min="9476" max="9476" width="17.140625" style="12" customWidth="1"/>
    <col min="9477" max="9477" width="15.28515625" style="12" customWidth="1"/>
    <col min="9478" max="9728" width="11.42578125" style="12"/>
    <col min="9729" max="9729" width="36.28515625" style="12" customWidth="1"/>
    <col min="9730" max="9730" width="15.42578125" style="12" customWidth="1"/>
    <col min="9731" max="9731" width="14.140625" style="12" customWidth="1"/>
    <col min="9732" max="9732" width="17.140625" style="12" customWidth="1"/>
    <col min="9733" max="9733" width="15.28515625" style="12" customWidth="1"/>
    <col min="9734" max="9984" width="11.42578125" style="12"/>
    <col min="9985" max="9985" width="36.28515625" style="12" customWidth="1"/>
    <col min="9986" max="9986" width="15.42578125" style="12" customWidth="1"/>
    <col min="9987" max="9987" width="14.140625" style="12" customWidth="1"/>
    <col min="9988" max="9988" width="17.140625" style="12" customWidth="1"/>
    <col min="9989" max="9989" width="15.28515625" style="12" customWidth="1"/>
    <col min="9990" max="10240" width="11.42578125" style="12"/>
    <col min="10241" max="10241" width="36.28515625" style="12" customWidth="1"/>
    <col min="10242" max="10242" width="15.42578125" style="12" customWidth="1"/>
    <col min="10243" max="10243" width="14.140625" style="12" customWidth="1"/>
    <col min="10244" max="10244" width="17.140625" style="12" customWidth="1"/>
    <col min="10245" max="10245" width="15.28515625" style="12" customWidth="1"/>
    <col min="10246" max="10496" width="11.42578125" style="12"/>
    <col min="10497" max="10497" width="36.28515625" style="12" customWidth="1"/>
    <col min="10498" max="10498" width="15.42578125" style="12" customWidth="1"/>
    <col min="10499" max="10499" width="14.140625" style="12" customWidth="1"/>
    <col min="10500" max="10500" width="17.140625" style="12" customWidth="1"/>
    <col min="10501" max="10501" width="15.28515625" style="12" customWidth="1"/>
    <col min="10502" max="10752" width="11.42578125" style="12"/>
    <col min="10753" max="10753" width="36.28515625" style="12" customWidth="1"/>
    <col min="10754" max="10754" width="15.42578125" style="12" customWidth="1"/>
    <col min="10755" max="10755" width="14.140625" style="12" customWidth="1"/>
    <col min="10756" max="10756" width="17.140625" style="12" customWidth="1"/>
    <col min="10757" max="10757" width="15.28515625" style="12" customWidth="1"/>
    <col min="10758" max="11008" width="11.42578125" style="12"/>
    <col min="11009" max="11009" width="36.28515625" style="12" customWidth="1"/>
    <col min="11010" max="11010" width="15.42578125" style="12" customWidth="1"/>
    <col min="11011" max="11011" width="14.140625" style="12" customWidth="1"/>
    <col min="11012" max="11012" width="17.140625" style="12" customWidth="1"/>
    <col min="11013" max="11013" width="15.28515625" style="12" customWidth="1"/>
    <col min="11014" max="11264" width="11.42578125" style="12"/>
    <col min="11265" max="11265" width="36.28515625" style="12" customWidth="1"/>
    <col min="11266" max="11266" width="15.42578125" style="12" customWidth="1"/>
    <col min="11267" max="11267" width="14.140625" style="12" customWidth="1"/>
    <col min="11268" max="11268" width="17.140625" style="12" customWidth="1"/>
    <col min="11269" max="11269" width="15.28515625" style="12" customWidth="1"/>
    <col min="11270" max="11520" width="11.42578125" style="12"/>
    <col min="11521" max="11521" width="36.28515625" style="12" customWidth="1"/>
    <col min="11522" max="11522" width="15.42578125" style="12" customWidth="1"/>
    <col min="11523" max="11523" width="14.140625" style="12" customWidth="1"/>
    <col min="11524" max="11524" width="17.140625" style="12" customWidth="1"/>
    <col min="11525" max="11525" width="15.28515625" style="12" customWidth="1"/>
    <col min="11526" max="11776" width="11.42578125" style="12"/>
    <col min="11777" max="11777" width="36.28515625" style="12" customWidth="1"/>
    <col min="11778" max="11778" width="15.42578125" style="12" customWidth="1"/>
    <col min="11779" max="11779" width="14.140625" style="12" customWidth="1"/>
    <col min="11780" max="11780" width="17.140625" style="12" customWidth="1"/>
    <col min="11781" max="11781" width="15.28515625" style="12" customWidth="1"/>
    <col min="11782" max="12032" width="11.42578125" style="12"/>
    <col min="12033" max="12033" width="36.28515625" style="12" customWidth="1"/>
    <col min="12034" max="12034" width="15.42578125" style="12" customWidth="1"/>
    <col min="12035" max="12035" width="14.140625" style="12" customWidth="1"/>
    <col min="12036" max="12036" width="17.140625" style="12" customWidth="1"/>
    <col min="12037" max="12037" width="15.28515625" style="12" customWidth="1"/>
    <col min="12038" max="12288" width="11.42578125" style="12"/>
    <col min="12289" max="12289" width="36.28515625" style="12" customWidth="1"/>
    <col min="12290" max="12290" width="15.42578125" style="12" customWidth="1"/>
    <col min="12291" max="12291" width="14.140625" style="12" customWidth="1"/>
    <col min="12292" max="12292" width="17.140625" style="12" customWidth="1"/>
    <col min="12293" max="12293" width="15.28515625" style="12" customWidth="1"/>
    <col min="12294" max="12544" width="11.42578125" style="12"/>
    <col min="12545" max="12545" width="36.28515625" style="12" customWidth="1"/>
    <col min="12546" max="12546" width="15.42578125" style="12" customWidth="1"/>
    <col min="12547" max="12547" width="14.140625" style="12" customWidth="1"/>
    <col min="12548" max="12548" width="17.140625" style="12" customWidth="1"/>
    <col min="12549" max="12549" width="15.28515625" style="12" customWidth="1"/>
    <col min="12550" max="12800" width="11.42578125" style="12"/>
    <col min="12801" max="12801" width="36.28515625" style="12" customWidth="1"/>
    <col min="12802" max="12802" width="15.42578125" style="12" customWidth="1"/>
    <col min="12803" max="12803" width="14.140625" style="12" customWidth="1"/>
    <col min="12804" max="12804" width="17.140625" style="12" customWidth="1"/>
    <col min="12805" max="12805" width="15.28515625" style="12" customWidth="1"/>
    <col min="12806" max="13056" width="11.42578125" style="12"/>
    <col min="13057" max="13057" width="36.28515625" style="12" customWidth="1"/>
    <col min="13058" max="13058" width="15.42578125" style="12" customWidth="1"/>
    <col min="13059" max="13059" width="14.140625" style="12" customWidth="1"/>
    <col min="13060" max="13060" width="17.140625" style="12" customWidth="1"/>
    <col min="13061" max="13061" width="15.28515625" style="12" customWidth="1"/>
    <col min="13062" max="13312" width="11.42578125" style="12"/>
    <col min="13313" max="13313" width="36.28515625" style="12" customWidth="1"/>
    <col min="13314" max="13314" width="15.42578125" style="12" customWidth="1"/>
    <col min="13315" max="13315" width="14.140625" style="12" customWidth="1"/>
    <col min="13316" max="13316" width="17.140625" style="12" customWidth="1"/>
    <col min="13317" max="13317" width="15.28515625" style="12" customWidth="1"/>
    <col min="13318" max="13568" width="11.42578125" style="12"/>
    <col min="13569" max="13569" width="36.28515625" style="12" customWidth="1"/>
    <col min="13570" max="13570" width="15.42578125" style="12" customWidth="1"/>
    <col min="13571" max="13571" width="14.140625" style="12" customWidth="1"/>
    <col min="13572" max="13572" width="17.140625" style="12" customWidth="1"/>
    <col min="13573" max="13573" width="15.28515625" style="12" customWidth="1"/>
    <col min="13574" max="13824" width="11.42578125" style="12"/>
    <col min="13825" max="13825" width="36.28515625" style="12" customWidth="1"/>
    <col min="13826" max="13826" width="15.42578125" style="12" customWidth="1"/>
    <col min="13827" max="13827" width="14.140625" style="12" customWidth="1"/>
    <col min="13828" max="13828" width="17.140625" style="12" customWidth="1"/>
    <col min="13829" max="13829" width="15.28515625" style="12" customWidth="1"/>
    <col min="13830" max="14080" width="11.42578125" style="12"/>
    <col min="14081" max="14081" width="36.28515625" style="12" customWidth="1"/>
    <col min="14082" max="14082" width="15.42578125" style="12" customWidth="1"/>
    <col min="14083" max="14083" width="14.140625" style="12" customWidth="1"/>
    <col min="14084" max="14084" width="17.140625" style="12" customWidth="1"/>
    <col min="14085" max="14085" width="15.28515625" style="12" customWidth="1"/>
    <col min="14086" max="14336" width="11.42578125" style="12"/>
    <col min="14337" max="14337" width="36.28515625" style="12" customWidth="1"/>
    <col min="14338" max="14338" width="15.42578125" style="12" customWidth="1"/>
    <col min="14339" max="14339" width="14.140625" style="12" customWidth="1"/>
    <col min="14340" max="14340" width="17.140625" style="12" customWidth="1"/>
    <col min="14341" max="14341" width="15.28515625" style="12" customWidth="1"/>
    <col min="14342" max="14592" width="11.42578125" style="12"/>
    <col min="14593" max="14593" width="36.28515625" style="12" customWidth="1"/>
    <col min="14594" max="14594" width="15.42578125" style="12" customWidth="1"/>
    <col min="14595" max="14595" width="14.140625" style="12" customWidth="1"/>
    <col min="14596" max="14596" width="17.140625" style="12" customWidth="1"/>
    <col min="14597" max="14597" width="15.28515625" style="12" customWidth="1"/>
    <col min="14598" max="14848" width="11.42578125" style="12"/>
    <col min="14849" max="14849" width="36.28515625" style="12" customWidth="1"/>
    <col min="14850" max="14850" width="15.42578125" style="12" customWidth="1"/>
    <col min="14851" max="14851" width="14.140625" style="12" customWidth="1"/>
    <col min="14852" max="14852" width="17.140625" style="12" customWidth="1"/>
    <col min="14853" max="14853" width="15.28515625" style="12" customWidth="1"/>
    <col min="14854" max="15104" width="11.42578125" style="12"/>
    <col min="15105" max="15105" width="36.28515625" style="12" customWidth="1"/>
    <col min="15106" max="15106" width="15.42578125" style="12" customWidth="1"/>
    <col min="15107" max="15107" width="14.140625" style="12" customWidth="1"/>
    <col min="15108" max="15108" width="17.140625" style="12" customWidth="1"/>
    <col min="15109" max="15109" width="15.28515625" style="12" customWidth="1"/>
    <col min="15110" max="15360" width="11.42578125" style="12"/>
    <col min="15361" max="15361" width="36.28515625" style="12" customWidth="1"/>
    <col min="15362" max="15362" width="15.42578125" style="12" customWidth="1"/>
    <col min="15363" max="15363" width="14.140625" style="12" customWidth="1"/>
    <col min="15364" max="15364" width="17.140625" style="12" customWidth="1"/>
    <col min="15365" max="15365" width="15.28515625" style="12" customWidth="1"/>
    <col min="15366" max="15616" width="11.42578125" style="12"/>
    <col min="15617" max="15617" width="36.28515625" style="12" customWidth="1"/>
    <col min="15618" max="15618" width="15.42578125" style="12" customWidth="1"/>
    <col min="15619" max="15619" width="14.140625" style="12" customWidth="1"/>
    <col min="15620" max="15620" width="17.140625" style="12" customWidth="1"/>
    <col min="15621" max="15621" width="15.28515625" style="12" customWidth="1"/>
    <col min="15622" max="15872" width="11.42578125" style="12"/>
    <col min="15873" max="15873" width="36.28515625" style="12" customWidth="1"/>
    <col min="15874" max="15874" width="15.42578125" style="12" customWidth="1"/>
    <col min="15875" max="15875" width="14.140625" style="12" customWidth="1"/>
    <col min="15876" max="15876" width="17.140625" style="12" customWidth="1"/>
    <col min="15877" max="15877" width="15.28515625" style="12" customWidth="1"/>
    <col min="15878" max="16128" width="11.42578125" style="12"/>
    <col min="16129" max="16129" width="36.28515625" style="12" customWidth="1"/>
    <col min="16130" max="16130" width="15.42578125" style="12" customWidth="1"/>
    <col min="16131" max="16131" width="14.140625" style="12" customWidth="1"/>
    <col min="16132" max="16132" width="17.140625" style="12" customWidth="1"/>
    <col min="16133" max="16133" width="15.28515625" style="12" customWidth="1"/>
    <col min="16134" max="16384" width="11.42578125" style="12"/>
  </cols>
  <sheetData>
    <row r="1" spans="1:8" ht="65.099999999999994" customHeight="1" x14ac:dyDescent="0.2">
      <c r="A1" s="325" t="s">
        <v>182</v>
      </c>
      <c r="B1" s="160"/>
      <c r="C1" s="160"/>
      <c r="D1" s="160"/>
      <c r="E1" s="160"/>
    </row>
    <row r="2" spans="1:8" ht="30" customHeight="1" x14ac:dyDescent="0.2">
      <c r="A2" s="416" t="s">
        <v>204</v>
      </c>
      <c r="B2" s="144" t="s">
        <v>61</v>
      </c>
      <c r="C2" s="145"/>
      <c r="D2" s="145"/>
      <c r="E2" s="145"/>
    </row>
    <row r="3" spans="1:8" ht="30" customHeight="1" x14ac:dyDescent="0.2">
      <c r="A3" s="420"/>
      <c r="B3" s="412" t="s">
        <v>7</v>
      </c>
      <c r="C3" s="144" t="s">
        <v>62</v>
      </c>
      <c r="D3" s="145"/>
      <c r="E3" s="145"/>
    </row>
    <row r="4" spans="1:8" ht="43.5" customHeight="1" x14ac:dyDescent="0.2">
      <c r="A4" s="417"/>
      <c r="B4" s="413"/>
      <c r="C4" s="118" t="s">
        <v>63</v>
      </c>
      <c r="D4" s="118" t="s">
        <v>64</v>
      </c>
      <c r="E4" s="117" t="s">
        <v>203</v>
      </c>
    </row>
    <row r="5" spans="1:8" s="94" customFormat="1" ht="65.099999999999994" customHeight="1" x14ac:dyDescent="0.25">
      <c r="A5" s="212" t="s">
        <v>32</v>
      </c>
      <c r="B5" s="132">
        <f>C5+D5+E5</f>
        <v>25652600</v>
      </c>
      <c r="C5" s="132">
        <f>SUM(C6:C8)</f>
        <v>9109800</v>
      </c>
      <c r="D5" s="132">
        <f t="shared" ref="D5" si="0">SUM(D6:D8)</f>
        <v>14904900</v>
      </c>
      <c r="E5" s="142">
        <f>SUM(E6:E8)</f>
        <v>1637900</v>
      </c>
      <c r="F5" s="326"/>
      <c r="G5" s="326"/>
      <c r="H5" s="326"/>
    </row>
    <row r="6" spans="1:8" s="94" customFormat="1" ht="39.950000000000003" customHeight="1" x14ac:dyDescent="0.25">
      <c r="A6" s="317" t="s">
        <v>29</v>
      </c>
      <c r="B6" s="318">
        <f>C6+D6+E6</f>
        <v>13787800</v>
      </c>
      <c r="C6" s="318">
        <f>C10+C14</f>
        <v>5639300</v>
      </c>
      <c r="D6" s="318">
        <f t="shared" ref="D6:E6" si="1">D10+D14</f>
        <v>7691100</v>
      </c>
      <c r="E6" s="327">
        <f t="shared" si="1"/>
        <v>457400</v>
      </c>
      <c r="F6" s="326"/>
      <c r="G6" s="281"/>
      <c r="H6" s="170"/>
    </row>
    <row r="7" spans="1:8" s="94" customFormat="1" ht="39.950000000000003" customHeight="1" x14ac:dyDescent="0.25">
      <c r="A7" s="317" t="s">
        <v>30</v>
      </c>
      <c r="B7" s="318">
        <f t="shared" ref="B7:B16" si="2">C7+D7+E7</f>
        <v>11853000</v>
      </c>
      <c r="C7" s="318">
        <f>C11</f>
        <v>3467300</v>
      </c>
      <c r="D7" s="318">
        <f>D11</f>
        <v>7205200</v>
      </c>
      <c r="E7" s="327">
        <f>E11</f>
        <v>1180500</v>
      </c>
      <c r="F7" s="326"/>
      <c r="G7" s="187"/>
      <c r="H7" s="170"/>
    </row>
    <row r="8" spans="1:8" s="94" customFormat="1" ht="39.950000000000003" customHeight="1" x14ac:dyDescent="0.25">
      <c r="A8" s="317" t="s">
        <v>31</v>
      </c>
      <c r="B8" s="318">
        <f t="shared" si="2"/>
        <v>11800</v>
      </c>
      <c r="C8" s="318">
        <f>C12+C16</f>
        <v>3200</v>
      </c>
      <c r="D8" s="318">
        <f t="shared" ref="D8:E8" si="3">D12+D16</f>
        <v>8600</v>
      </c>
      <c r="E8" s="327">
        <f t="shared" si="3"/>
        <v>0</v>
      </c>
      <c r="F8" s="326"/>
      <c r="G8" s="170"/>
      <c r="H8" s="170"/>
    </row>
    <row r="9" spans="1:8" s="94" customFormat="1" ht="65.099999999999994" customHeight="1" x14ac:dyDescent="0.25">
      <c r="A9" s="139" t="s">
        <v>11</v>
      </c>
      <c r="B9" s="161">
        <f t="shared" si="2"/>
        <v>23175200</v>
      </c>
      <c r="C9" s="161">
        <f t="shared" ref="C9:D9" si="4">SUM(C10:C12)</f>
        <v>8080800</v>
      </c>
      <c r="D9" s="161">
        <f t="shared" si="4"/>
        <v>13705800</v>
      </c>
      <c r="E9" s="169">
        <f>SUM(E10:E12)</f>
        <v>1388600</v>
      </c>
      <c r="F9" s="388"/>
      <c r="G9" s="170"/>
      <c r="H9" s="170"/>
    </row>
    <row r="10" spans="1:8" s="94" customFormat="1" ht="39.950000000000003" customHeight="1" x14ac:dyDescent="0.25">
      <c r="A10" s="317" t="s">
        <v>29</v>
      </c>
      <c r="B10" s="318">
        <f t="shared" si="2"/>
        <v>11312200</v>
      </c>
      <c r="C10" s="318">
        <v>4611500</v>
      </c>
      <c r="D10" s="318">
        <v>6492600</v>
      </c>
      <c r="E10" s="327">
        <v>208100</v>
      </c>
      <c r="F10" s="388"/>
    </row>
    <row r="11" spans="1:8" s="94" customFormat="1" ht="39.950000000000003" customHeight="1" x14ac:dyDescent="0.25">
      <c r="A11" s="317" t="s">
        <v>30</v>
      </c>
      <c r="B11" s="318">
        <f t="shared" si="2"/>
        <v>11853000</v>
      </c>
      <c r="C11" s="318">
        <v>3467300</v>
      </c>
      <c r="D11" s="318">
        <v>7205200</v>
      </c>
      <c r="E11" s="327">
        <v>1180500</v>
      </c>
      <c r="F11" s="388"/>
    </row>
    <row r="12" spans="1:8" s="94" customFormat="1" ht="39.950000000000003" customHeight="1" x14ac:dyDescent="0.25">
      <c r="A12" s="317" t="s">
        <v>31</v>
      </c>
      <c r="B12" s="318">
        <f t="shared" si="2"/>
        <v>10000</v>
      </c>
      <c r="C12" s="318">
        <v>2000</v>
      </c>
      <c r="D12" s="318">
        <v>8000</v>
      </c>
      <c r="E12" s="327">
        <v>0</v>
      </c>
      <c r="F12" s="388"/>
    </row>
    <row r="13" spans="1:8" s="94" customFormat="1" ht="65.099999999999994" customHeight="1" x14ac:dyDescent="0.25">
      <c r="A13" s="187" t="s">
        <v>15</v>
      </c>
      <c r="B13" s="161">
        <f t="shared" si="2"/>
        <v>2477400</v>
      </c>
      <c r="C13" s="161">
        <f t="shared" ref="C13" si="5">SUM(C14:C16)</f>
        <v>1029000</v>
      </c>
      <c r="D13" s="161">
        <f>SUM(D14:D16)</f>
        <v>1199100</v>
      </c>
      <c r="E13" s="169">
        <f>SUM(E14:E16)</f>
        <v>249300</v>
      </c>
      <c r="F13" s="388"/>
    </row>
    <row r="14" spans="1:8" s="94" customFormat="1" ht="39.950000000000003" customHeight="1" x14ac:dyDescent="0.25">
      <c r="A14" s="317" t="s">
        <v>29</v>
      </c>
      <c r="B14" s="318">
        <f t="shared" si="2"/>
        <v>2475600</v>
      </c>
      <c r="C14" s="318">
        <v>1027800</v>
      </c>
      <c r="D14" s="318">
        <v>1198500</v>
      </c>
      <c r="E14" s="327">
        <v>249300</v>
      </c>
      <c r="F14" s="388"/>
    </row>
    <row r="15" spans="1:8" s="94" customFormat="1" ht="39.950000000000003" customHeight="1" x14ac:dyDescent="0.25">
      <c r="A15" s="317" t="s">
        <v>30</v>
      </c>
      <c r="B15" s="297" t="s">
        <v>106</v>
      </c>
      <c r="C15" s="297" t="s">
        <v>106</v>
      </c>
      <c r="D15" s="297" t="s">
        <v>106</v>
      </c>
      <c r="E15" s="387" t="s">
        <v>106</v>
      </c>
      <c r="F15" s="388"/>
    </row>
    <row r="16" spans="1:8" s="94" customFormat="1" ht="39.950000000000003" customHeight="1" x14ac:dyDescent="0.25">
      <c r="A16" s="147" t="s">
        <v>31</v>
      </c>
      <c r="B16" s="148">
        <f t="shared" si="2"/>
        <v>1800</v>
      </c>
      <c r="C16" s="148">
        <v>1200</v>
      </c>
      <c r="D16" s="148">
        <v>600</v>
      </c>
      <c r="E16" s="328">
        <v>0</v>
      </c>
      <c r="F16" s="388"/>
    </row>
    <row r="17" spans="1:6" ht="20.100000000000001" customHeight="1" x14ac:dyDescent="0.2">
      <c r="A17" s="35" t="s">
        <v>109</v>
      </c>
      <c r="B17" s="39"/>
      <c r="C17" s="39"/>
      <c r="D17" s="39"/>
      <c r="E17" s="39"/>
      <c r="F17" s="388"/>
    </row>
    <row r="18" spans="1:6" ht="20.100000000000001" customHeight="1" x14ac:dyDescent="0.2">
      <c r="A18" s="86" t="s">
        <v>23</v>
      </c>
      <c r="B18" s="39"/>
      <c r="C18" s="39"/>
      <c r="D18" s="39"/>
      <c r="E18" s="39"/>
      <c r="F18" s="388"/>
    </row>
    <row r="19" spans="1:6" s="89" customFormat="1" ht="20.100000000000001" customHeight="1" x14ac:dyDescent="0.2">
      <c r="A19" s="88" t="s">
        <v>24</v>
      </c>
      <c r="F19" s="388"/>
    </row>
    <row r="20" spans="1:6" s="87" customFormat="1" ht="16.7" customHeight="1" x14ac:dyDescent="0.2">
      <c r="B20" s="35"/>
      <c r="C20" s="35"/>
      <c r="D20" s="35"/>
      <c r="E20" s="35"/>
    </row>
  </sheetData>
  <mergeCells count="2">
    <mergeCell ref="A2:A4"/>
    <mergeCell ref="B3:B4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horizontalDpi="200" verticalDpi="200" r:id="rId1"/>
  <colBreaks count="1" manualBreakCount="1">
    <brk id="5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9" tint="0.39997558519241921"/>
  </sheetPr>
  <dimension ref="A1:L33"/>
  <sheetViews>
    <sheetView showGridLines="0" topLeftCell="A16" zoomScale="90" zoomScaleNormal="90" workbookViewId="0">
      <selection activeCell="K10" sqref="K10"/>
    </sheetView>
  </sheetViews>
  <sheetFormatPr baseColWidth="10" defaultRowHeight="15" x14ac:dyDescent="0.25"/>
  <cols>
    <col min="1" max="1" width="19.5703125" style="5" customWidth="1"/>
    <col min="2" max="4" width="11.42578125" style="5"/>
    <col min="257" max="257" width="19.5703125" customWidth="1"/>
    <col min="513" max="513" width="19.5703125" customWidth="1"/>
    <col min="769" max="769" width="19.5703125" customWidth="1"/>
    <col min="1025" max="1025" width="19.5703125" customWidth="1"/>
    <col min="1281" max="1281" width="19.5703125" customWidth="1"/>
    <col min="1537" max="1537" width="19.5703125" customWidth="1"/>
    <col min="1793" max="1793" width="19.5703125" customWidth="1"/>
    <col min="2049" max="2049" width="19.5703125" customWidth="1"/>
    <col min="2305" max="2305" width="19.5703125" customWidth="1"/>
    <col min="2561" max="2561" width="19.5703125" customWidth="1"/>
    <col min="2817" max="2817" width="19.5703125" customWidth="1"/>
    <col min="3073" max="3073" width="19.5703125" customWidth="1"/>
    <col min="3329" max="3329" width="19.5703125" customWidth="1"/>
    <col min="3585" max="3585" width="19.5703125" customWidth="1"/>
    <col min="3841" max="3841" width="19.5703125" customWidth="1"/>
    <col min="4097" max="4097" width="19.5703125" customWidth="1"/>
    <col min="4353" max="4353" width="19.5703125" customWidth="1"/>
    <col min="4609" max="4609" width="19.5703125" customWidth="1"/>
    <col min="4865" max="4865" width="19.5703125" customWidth="1"/>
    <col min="5121" max="5121" width="19.5703125" customWidth="1"/>
    <col min="5377" max="5377" width="19.5703125" customWidth="1"/>
    <col min="5633" max="5633" width="19.5703125" customWidth="1"/>
    <col min="5889" max="5889" width="19.5703125" customWidth="1"/>
    <col min="6145" max="6145" width="19.5703125" customWidth="1"/>
    <col min="6401" max="6401" width="19.5703125" customWidth="1"/>
    <col min="6657" max="6657" width="19.5703125" customWidth="1"/>
    <col min="6913" max="6913" width="19.5703125" customWidth="1"/>
    <col min="7169" max="7169" width="19.5703125" customWidth="1"/>
    <col min="7425" max="7425" width="19.5703125" customWidth="1"/>
    <col min="7681" max="7681" width="19.5703125" customWidth="1"/>
    <col min="7937" max="7937" width="19.5703125" customWidth="1"/>
    <col min="8193" max="8193" width="19.5703125" customWidth="1"/>
    <col min="8449" max="8449" width="19.5703125" customWidth="1"/>
    <col min="8705" max="8705" width="19.5703125" customWidth="1"/>
    <col min="8961" max="8961" width="19.5703125" customWidth="1"/>
    <col min="9217" max="9217" width="19.5703125" customWidth="1"/>
    <col min="9473" max="9473" width="19.5703125" customWidth="1"/>
    <col min="9729" max="9729" width="19.5703125" customWidth="1"/>
    <col min="9985" max="9985" width="19.5703125" customWidth="1"/>
    <col min="10241" max="10241" width="19.5703125" customWidth="1"/>
    <col min="10497" max="10497" width="19.5703125" customWidth="1"/>
    <col min="10753" max="10753" width="19.5703125" customWidth="1"/>
    <col min="11009" max="11009" width="19.5703125" customWidth="1"/>
    <col min="11265" max="11265" width="19.5703125" customWidth="1"/>
    <col min="11521" max="11521" width="19.5703125" customWidth="1"/>
    <col min="11777" max="11777" width="19.5703125" customWidth="1"/>
    <col min="12033" max="12033" width="19.5703125" customWidth="1"/>
    <col min="12289" max="12289" width="19.5703125" customWidth="1"/>
    <col min="12545" max="12545" width="19.5703125" customWidth="1"/>
    <col min="12801" max="12801" width="19.5703125" customWidth="1"/>
    <col min="13057" max="13057" width="19.5703125" customWidth="1"/>
    <col min="13313" max="13313" width="19.5703125" customWidth="1"/>
    <col min="13569" max="13569" width="19.5703125" customWidth="1"/>
    <col min="13825" max="13825" width="19.5703125" customWidth="1"/>
    <col min="14081" max="14081" width="19.5703125" customWidth="1"/>
    <col min="14337" max="14337" width="19.5703125" customWidth="1"/>
    <col min="14593" max="14593" width="19.5703125" customWidth="1"/>
    <col min="14849" max="14849" width="19.5703125" customWidth="1"/>
    <col min="15105" max="15105" width="19.5703125" customWidth="1"/>
    <col min="15361" max="15361" width="19.5703125" customWidth="1"/>
    <col min="15617" max="15617" width="19.5703125" customWidth="1"/>
    <col min="15873" max="15873" width="19.5703125" customWidth="1"/>
    <col min="16129" max="16129" width="19.5703125" customWidth="1"/>
  </cols>
  <sheetData>
    <row r="1" spans="1:6" x14ac:dyDescent="0.25">
      <c r="A1" s="23"/>
      <c r="B1" s="42"/>
      <c r="C1" s="42"/>
      <c r="D1" s="42"/>
      <c r="E1" s="25"/>
      <c r="F1" s="5"/>
    </row>
    <row r="2" spans="1:6" x14ac:dyDescent="0.25">
      <c r="A2" s="23" t="s">
        <v>11</v>
      </c>
      <c r="B2" s="213">
        <f>C2/1000</f>
        <v>6.72</v>
      </c>
      <c r="C2" s="43">
        <v>6720</v>
      </c>
      <c r="D2" s="42"/>
      <c r="E2" s="25"/>
      <c r="F2" s="5"/>
    </row>
    <row r="3" spans="1:6" x14ac:dyDescent="0.25">
      <c r="A3" s="23" t="s">
        <v>55</v>
      </c>
      <c r="B3" s="213">
        <f>C3/1000</f>
        <v>1.66</v>
      </c>
      <c r="C3" s="43">
        <v>1660</v>
      </c>
      <c r="D3" s="42"/>
      <c r="E3" s="25"/>
      <c r="F3" s="5"/>
    </row>
    <row r="4" spans="1:6" x14ac:dyDescent="0.25">
      <c r="A4" s="23"/>
      <c r="B4" s="213"/>
      <c r="C4" s="42"/>
      <c r="D4" s="42"/>
      <c r="E4" s="25"/>
      <c r="F4" s="5"/>
    </row>
    <row r="5" spans="1:6" ht="15.75" x14ac:dyDescent="0.25">
      <c r="A5" s="23" t="s">
        <v>11</v>
      </c>
      <c r="B5" s="213">
        <f>C5/1000</f>
        <v>7.27</v>
      </c>
      <c r="C5" s="44">
        <v>7270</v>
      </c>
      <c r="D5" s="42"/>
      <c r="E5" s="25"/>
      <c r="F5" s="5"/>
    </row>
    <row r="6" spans="1:6" ht="15.75" x14ac:dyDescent="0.25">
      <c r="A6" s="23" t="s">
        <v>55</v>
      </c>
      <c r="B6" s="213">
        <f>C6/1000</f>
        <v>1.31</v>
      </c>
      <c r="C6" s="44">
        <v>1310</v>
      </c>
      <c r="D6" s="42"/>
      <c r="E6" s="25"/>
      <c r="F6" s="5"/>
    </row>
    <row r="7" spans="1:6" x14ac:dyDescent="0.25">
      <c r="A7" s="23"/>
      <c r="B7" s="42"/>
      <c r="C7" s="42"/>
      <c r="D7" s="42"/>
      <c r="E7" s="25"/>
      <c r="F7" s="5"/>
    </row>
    <row r="8" spans="1:6" x14ac:dyDescent="0.25">
      <c r="B8" s="25"/>
      <c r="C8" s="25"/>
      <c r="D8" s="25"/>
      <c r="E8" s="3"/>
    </row>
    <row r="33" spans="8:12" x14ac:dyDescent="0.25">
      <c r="H33" s="13"/>
      <c r="L33" s="278"/>
    </row>
  </sheetData>
  <printOptions horizontalCentered="1"/>
  <pageMargins left="0.74803149606299213" right="0.74803149606299213" top="0.98425196850393704" bottom="0.98425196850393704" header="0.31496062992125984" footer="0.31496062992125984"/>
  <pageSetup scale="89" orientation="portrait" horizontalDpi="200" verticalDpi="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9" tint="0.39997558519241921"/>
  </sheetPr>
  <dimension ref="A1:H47"/>
  <sheetViews>
    <sheetView showGridLines="0" zoomScaleNormal="100" workbookViewId="0"/>
  </sheetViews>
  <sheetFormatPr baseColWidth="10" defaultRowHeight="12.75" x14ac:dyDescent="0.2"/>
  <cols>
    <col min="1" max="1" width="28.85546875" style="12" customWidth="1"/>
    <col min="2" max="2" width="20.28515625" style="12" customWidth="1"/>
    <col min="3" max="5" width="18.5703125" style="12" customWidth="1"/>
    <col min="6" max="256" width="11.42578125" style="12"/>
    <col min="257" max="257" width="30.7109375" style="12" customWidth="1"/>
    <col min="258" max="258" width="20.28515625" style="12" customWidth="1"/>
    <col min="259" max="261" width="17.42578125" style="12" customWidth="1"/>
    <col min="262" max="512" width="11.42578125" style="12"/>
    <col min="513" max="513" width="30.7109375" style="12" customWidth="1"/>
    <col min="514" max="514" width="20.28515625" style="12" customWidth="1"/>
    <col min="515" max="517" width="17.42578125" style="12" customWidth="1"/>
    <col min="518" max="768" width="11.42578125" style="12"/>
    <col min="769" max="769" width="30.7109375" style="12" customWidth="1"/>
    <col min="770" max="770" width="20.28515625" style="12" customWidth="1"/>
    <col min="771" max="773" width="17.42578125" style="12" customWidth="1"/>
    <col min="774" max="1024" width="11.42578125" style="12"/>
    <col min="1025" max="1025" width="30.7109375" style="12" customWidth="1"/>
    <col min="1026" max="1026" width="20.28515625" style="12" customWidth="1"/>
    <col min="1027" max="1029" width="17.42578125" style="12" customWidth="1"/>
    <col min="1030" max="1280" width="11.42578125" style="12"/>
    <col min="1281" max="1281" width="30.7109375" style="12" customWidth="1"/>
    <col min="1282" max="1282" width="20.28515625" style="12" customWidth="1"/>
    <col min="1283" max="1285" width="17.42578125" style="12" customWidth="1"/>
    <col min="1286" max="1536" width="11.42578125" style="12"/>
    <col min="1537" max="1537" width="30.7109375" style="12" customWidth="1"/>
    <col min="1538" max="1538" width="20.28515625" style="12" customWidth="1"/>
    <col min="1539" max="1541" width="17.42578125" style="12" customWidth="1"/>
    <col min="1542" max="1792" width="11.42578125" style="12"/>
    <col min="1793" max="1793" width="30.7109375" style="12" customWidth="1"/>
    <col min="1794" max="1794" width="20.28515625" style="12" customWidth="1"/>
    <col min="1795" max="1797" width="17.42578125" style="12" customWidth="1"/>
    <col min="1798" max="2048" width="11.42578125" style="12"/>
    <col min="2049" max="2049" width="30.7109375" style="12" customWidth="1"/>
    <col min="2050" max="2050" width="20.28515625" style="12" customWidth="1"/>
    <col min="2051" max="2053" width="17.42578125" style="12" customWidth="1"/>
    <col min="2054" max="2304" width="11.42578125" style="12"/>
    <col min="2305" max="2305" width="30.7109375" style="12" customWidth="1"/>
    <col min="2306" max="2306" width="20.28515625" style="12" customWidth="1"/>
    <col min="2307" max="2309" width="17.42578125" style="12" customWidth="1"/>
    <col min="2310" max="2560" width="11.42578125" style="12"/>
    <col min="2561" max="2561" width="30.7109375" style="12" customWidth="1"/>
    <col min="2562" max="2562" width="20.28515625" style="12" customWidth="1"/>
    <col min="2563" max="2565" width="17.42578125" style="12" customWidth="1"/>
    <col min="2566" max="2816" width="11.42578125" style="12"/>
    <col min="2817" max="2817" width="30.7109375" style="12" customWidth="1"/>
    <col min="2818" max="2818" width="20.28515625" style="12" customWidth="1"/>
    <col min="2819" max="2821" width="17.42578125" style="12" customWidth="1"/>
    <col min="2822" max="3072" width="11.42578125" style="12"/>
    <col min="3073" max="3073" width="30.7109375" style="12" customWidth="1"/>
    <col min="3074" max="3074" width="20.28515625" style="12" customWidth="1"/>
    <col min="3075" max="3077" width="17.42578125" style="12" customWidth="1"/>
    <col min="3078" max="3328" width="11.42578125" style="12"/>
    <col min="3329" max="3329" width="30.7109375" style="12" customWidth="1"/>
    <col min="3330" max="3330" width="20.28515625" style="12" customWidth="1"/>
    <col min="3331" max="3333" width="17.42578125" style="12" customWidth="1"/>
    <col min="3334" max="3584" width="11.42578125" style="12"/>
    <col min="3585" max="3585" width="30.7109375" style="12" customWidth="1"/>
    <col min="3586" max="3586" width="20.28515625" style="12" customWidth="1"/>
    <col min="3587" max="3589" width="17.42578125" style="12" customWidth="1"/>
    <col min="3590" max="3840" width="11.42578125" style="12"/>
    <col min="3841" max="3841" width="30.7109375" style="12" customWidth="1"/>
    <col min="3842" max="3842" width="20.28515625" style="12" customWidth="1"/>
    <col min="3843" max="3845" width="17.42578125" style="12" customWidth="1"/>
    <col min="3846" max="4096" width="11.42578125" style="12"/>
    <col min="4097" max="4097" width="30.7109375" style="12" customWidth="1"/>
    <col min="4098" max="4098" width="20.28515625" style="12" customWidth="1"/>
    <col min="4099" max="4101" width="17.42578125" style="12" customWidth="1"/>
    <col min="4102" max="4352" width="11.42578125" style="12"/>
    <col min="4353" max="4353" width="30.7109375" style="12" customWidth="1"/>
    <col min="4354" max="4354" width="20.28515625" style="12" customWidth="1"/>
    <col min="4355" max="4357" width="17.42578125" style="12" customWidth="1"/>
    <col min="4358" max="4608" width="11.42578125" style="12"/>
    <col min="4609" max="4609" width="30.7109375" style="12" customWidth="1"/>
    <col min="4610" max="4610" width="20.28515625" style="12" customWidth="1"/>
    <col min="4611" max="4613" width="17.42578125" style="12" customWidth="1"/>
    <col min="4614" max="4864" width="11.42578125" style="12"/>
    <col min="4865" max="4865" width="30.7109375" style="12" customWidth="1"/>
    <col min="4866" max="4866" width="20.28515625" style="12" customWidth="1"/>
    <col min="4867" max="4869" width="17.42578125" style="12" customWidth="1"/>
    <col min="4870" max="5120" width="11.42578125" style="12"/>
    <col min="5121" max="5121" width="30.7109375" style="12" customWidth="1"/>
    <col min="5122" max="5122" width="20.28515625" style="12" customWidth="1"/>
    <col min="5123" max="5125" width="17.42578125" style="12" customWidth="1"/>
    <col min="5126" max="5376" width="11.42578125" style="12"/>
    <col min="5377" max="5377" width="30.7109375" style="12" customWidth="1"/>
    <col min="5378" max="5378" width="20.28515625" style="12" customWidth="1"/>
    <col min="5379" max="5381" width="17.42578125" style="12" customWidth="1"/>
    <col min="5382" max="5632" width="11.42578125" style="12"/>
    <col min="5633" max="5633" width="30.7109375" style="12" customWidth="1"/>
    <col min="5634" max="5634" width="20.28515625" style="12" customWidth="1"/>
    <col min="5635" max="5637" width="17.42578125" style="12" customWidth="1"/>
    <col min="5638" max="5888" width="11.42578125" style="12"/>
    <col min="5889" max="5889" width="30.7109375" style="12" customWidth="1"/>
    <col min="5890" max="5890" width="20.28515625" style="12" customWidth="1"/>
    <col min="5891" max="5893" width="17.42578125" style="12" customWidth="1"/>
    <col min="5894" max="6144" width="11.42578125" style="12"/>
    <col min="6145" max="6145" width="30.7109375" style="12" customWidth="1"/>
    <col min="6146" max="6146" width="20.28515625" style="12" customWidth="1"/>
    <col min="6147" max="6149" width="17.42578125" style="12" customWidth="1"/>
    <col min="6150" max="6400" width="11.42578125" style="12"/>
    <col min="6401" max="6401" width="30.7109375" style="12" customWidth="1"/>
    <col min="6402" max="6402" width="20.28515625" style="12" customWidth="1"/>
    <col min="6403" max="6405" width="17.42578125" style="12" customWidth="1"/>
    <col min="6406" max="6656" width="11.42578125" style="12"/>
    <col min="6657" max="6657" width="30.7109375" style="12" customWidth="1"/>
    <col min="6658" max="6658" width="20.28515625" style="12" customWidth="1"/>
    <col min="6659" max="6661" width="17.42578125" style="12" customWidth="1"/>
    <col min="6662" max="6912" width="11.42578125" style="12"/>
    <col min="6913" max="6913" width="30.7109375" style="12" customWidth="1"/>
    <col min="6914" max="6914" width="20.28515625" style="12" customWidth="1"/>
    <col min="6915" max="6917" width="17.42578125" style="12" customWidth="1"/>
    <col min="6918" max="7168" width="11.42578125" style="12"/>
    <col min="7169" max="7169" width="30.7109375" style="12" customWidth="1"/>
    <col min="7170" max="7170" width="20.28515625" style="12" customWidth="1"/>
    <col min="7171" max="7173" width="17.42578125" style="12" customWidth="1"/>
    <col min="7174" max="7424" width="11.42578125" style="12"/>
    <col min="7425" max="7425" width="30.7109375" style="12" customWidth="1"/>
    <col min="7426" max="7426" width="20.28515625" style="12" customWidth="1"/>
    <col min="7427" max="7429" width="17.42578125" style="12" customWidth="1"/>
    <col min="7430" max="7680" width="11.42578125" style="12"/>
    <col min="7681" max="7681" width="30.7109375" style="12" customWidth="1"/>
    <col min="7682" max="7682" width="20.28515625" style="12" customWidth="1"/>
    <col min="7683" max="7685" width="17.42578125" style="12" customWidth="1"/>
    <col min="7686" max="7936" width="11.42578125" style="12"/>
    <col min="7937" max="7937" width="30.7109375" style="12" customWidth="1"/>
    <col min="7938" max="7938" width="20.28515625" style="12" customWidth="1"/>
    <col min="7939" max="7941" width="17.42578125" style="12" customWidth="1"/>
    <col min="7942" max="8192" width="11.42578125" style="12"/>
    <col min="8193" max="8193" width="30.7109375" style="12" customWidth="1"/>
    <col min="8194" max="8194" width="20.28515625" style="12" customWidth="1"/>
    <col min="8195" max="8197" width="17.42578125" style="12" customWidth="1"/>
    <col min="8198" max="8448" width="11.42578125" style="12"/>
    <col min="8449" max="8449" width="30.7109375" style="12" customWidth="1"/>
    <col min="8450" max="8450" width="20.28515625" style="12" customWidth="1"/>
    <col min="8451" max="8453" width="17.42578125" style="12" customWidth="1"/>
    <col min="8454" max="8704" width="11.42578125" style="12"/>
    <col min="8705" max="8705" width="30.7109375" style="12" customWidth="1"/>
    <col min="8706" max="8706" width="20.28515625" style="12" customWidth="1"/>
    <col min="8707" max="8709" width="17.42578125" style="12" customWidth="1"/>
    <col min="8710" max="8960" width="11.42578125" style="12"/>
    <col min="8961" max="8961" width="30.7109375" style="12" customWidth="1"/>
    <col min="8962" max="8962" width="20.28515625" style="12" customWidth="1"/>
    <col min="8963" max="8965" width="17.42578125" style="12" customWidth="1"/>
    <col min="8966" max="9216" width="11.42578125" style="12"/>
    <col min="9217" max="9217" width="30.7109375" style="12" customWidth="1"/>
    <col min="9218" max="9218" width="20.28515625" style="12" customWidth="1"/>
    <col min="9219" max="9221" width="17.42578125" style="12" customWidth="1"/>
    <col min="9222" max="9472" width="11.42578125" style="12"/>
    <col min="9473" max="9473" width="30.7109375" style="12" customWidth="1"/>
    <col min="9474" max="9474" width="20.28515625" style="12" customWidth="1"/>
    <col min="9475" max="9477" width="17.42578125" style="12" customWidth="1"/>
    <col min="9478" max="9728" width="11.42578125" style="12"/>
    <col min="9729" max="9729" width="30.7109375" style="12" customWidth="1"/>
    <col min="9730" max="9730" width="20.28515625" style="12" customWidth="1"/>
    <col min="9731" max="9733" width="17.42578125" style="12" customWidth="1"/>
    <col min="9734" max="9984" width="11.42578125" style="12"/>
    <col min="9985" max="9985" width="30.7109375" style="12" customWidth="1"/>
    <col min="9986" max="9986" width="20.28515625" style="12" customWidth="1"/>
    <col min="9987" max="9989" width="17.42578125" style="12" customWidth="1"/>
    <col min="9990" max="10240" width="11.42578125" style="12"/>
    <col min="10241" max="10241" width="30.7109375" style="12" customWidth="1"/>
    <col min="10242" max="10242" width="20.28515625" style="12" customWidth="1"/>
    <col min="10243" max="10245" width="17.42578125" style="12" customWidth="1"/>
    <col min="10246" max="10496" width="11.42578125" style="12"/>
    <col min="10497" max="10497" width="30.7109375" style="12" customWidth="1"/>
    <col min="10498" max="10498" width="20.28515625" style="12" customWidth="1"/>
    <col min="10499" max="10501" width="17.42578125" style="12" customWidth="1"/>
    <col min="10502" max="10752" width="11.42578125" style="12"/>
    <col min="10753" max="10753" width="30.7109375" style="12" customWidth="1"/>
    <col min="10754" max="10754" width="20.28515625" style="12" customWidth="1"/>
    <col min="10755" max="10757" width="17.42578125" style="12" customWidth="1"/>
    <col min="10758" max="11008" width="11.42578125" style="12"/>
    <col min="11009" max="11009" width="30.7109375" style="12" customWidth="1"/>
    <col min="11010" max="11010" width="20.28515625" style="12" customWidth="1"/>
    <col min="11011" max="11013" width="17.42578125" style="12" customWidth="1"/>
    <col min="11014" max="11264" width="11.42578125" style="12"/>
    <col min="11265" max="11265" width="30.7109375" style="12" customWidth="1"/>
    <col min="11266" max="11266" width="20.28515625" style="12" customWidth="1"/>
    <col min="11267" max="11269" width="17.42578125" style="12" customWidth="1"/>
    <col min="11270" max="11520" width="11.42578125" style="12"/>
    <col min="11521" max="11521" width="30.7109375" style="12" customWidth="1"/>
    <col min="11522" max="11522" width="20.28515625" style="12" customWidth="1"/>
    <col min="11523" max="11525" width="17.42578125" style="12" customWidth="1"/>
    <col min="11526" max="11776" width="11.42578125" style="12"/>
    <col min="11777" max="11777" width="30.7109375" style="12" customWidth="1"/>
    <col min="11778" max="11778" width="20.28515625" style="12" customWidth="1"/>
    <col min="11779" max="11781" width="17.42578125" style="12" customWidth="1"/>
    <col min="11782" max="12032" width="11.42578125" style="12"/>
    <col min="12033" max="12033" width="30.7109375" style="12" customWidth="1"/>
    <col min="12034" max="12034" width="20.28515625" style="12" customWidth="1"/>
    <col min="12035" max="12037" width="17.42578125" style="12" customWidth="1"/>
    <col min="12038" max="12288" width="11.42578125" style="12"/>
    <col min="12289" max="12289" width="30.7109375" style="12" customWidth="1"/>
    <col min="12290" max="12290" width="20.28515625" style="12" customWidth="1"/>
    <col min="12291" max="12293" width="17.42578125" style="12" customWidth="1"/>
    <col min="12294" max="12544" width="11.42578125" style="12"/>
    <col min="12545" max="12545" width="30.7109375" style="12" customWidth="1"/>
    <col min="12546" max="12546" width="20.28515625" style="12" customWidth="1"/>
    <col min="12547" max="12549" width="17.42578125" style="12" customWidth="1"/>
    <col min="12550" max="12800" width="11.42578125" style="12"/>
    <col min="12801" max="12801" width="30.7109375" style="12" customWidth="1"/>
    <col min="12802" max="12802" width="20.28515625" style="12" customWidth="1"/>
    <col min="12803" max="12805" width="17.42578125" style="12" customWidth="1"/>
    <col min="12806" max="13056" width="11.42578125" style="12"/>
    <col min="13057" max="13057" width="30.7109375" style="12" customWidth="1"/>
    <col min="13058" max="13058" width="20.28515625" style="12" customWidth="1"/>
    <col min="13059" max="13061" width="17.42578125" style="12" customWidth="1"/>
    <col min="13062" max="13312" width="11.42578125" style="12"/>
    <col min="13313" max="13313" width="30.7109375" style="12" customWidth="1"/>
    <col min="13314" max="13314" width="20.28515625" style="12" customWidth="1"/>
    <col min="13315" max="13317" width="17.42578125" style="12" customWidth="1"/>
    <col min="13318" max="13568" width="11.42578125" style="12"/>
    <col min="13569" max="13569" width="30.7109375" style="12" customWidth="1"/>
    <col min="13570" max="13570" width="20.28515625" style="12" customWidth="1"/>
    <col min="13571" max="13573" width="17.42578125" style="12" customWidth="1"/>
    <col min="13574" max="13824" width="11.42578125" style="12"/>
    <col min="13825" max="13825" width="30.7109375" style="12" customWidth="1"/>
    <col min="13826" max="13826" width="20.28515625" style="12" customWidth="1"/>
    <col min="13827" max="13829" width="17.42578125" style="12" customWidth="1"/>
    <col min="13830" max="14080" width="11.42578125" style="12"/>
    <col min="14081" max="14081" width="30.7109375" style="12" customWidth="1"/>
    <col min="14082" max="14082" width="20.28515625" style="12" customWidth="1"/>
    <col min="14083" max="14085" width="17.42578125" style="12" customWidth="1"/>
    <col min="14086" max="14336" width="11.42578125" style="12"/>
    <col min="14337" max="14337" width="30.7109375" style="12" customWidth="1"/>
    <col min="14338" max="14338" width="20.28515625" style="12" customWidth="1"/>
    <col min="14339" max="14341" width="17.42578125" style="12" customWidth="1"/>
    <col min="14342" max="14592" width="11.42578125" style="12"/>
    <col min="14593" max="14593" width="30.7109375" style="12" customWidth="1"/>
    <col min="14594" max="14594" width="20.28515625" style="12" customWidth="1"/>
    <col min="14595" max="14597" width="17.42578125" style="12" customWidth="1"/>
    <col min="14598" max="14848" width="11.42578125" style="12"/>
    <col min="14849" max="14849" width="30.7109375" style="12" customWidth="1"/>
    <col min="14850" max="14850" width="20.28515625" style="12" customWidth="1"/>
    <col min="14851" max="14853" width="17.42578125" style="12" customWidth="1"/>
    <col min="14854" max="15104" width="11.42578125" style="12"/>
    <col min="15105" max="15105" width="30.7109375" style="12" customWidth="1"/>
    <col min="15106" max="15106" width="20.28515625" style="12" customWidth="1"/>
    <col min="15107" max="15109" width="17.42578125" style="12" customWidth="1"/>
    <col min="15110" max="15360" width="11.42578125" style="12"/>
    <col min="15361" max="15361" width="30.7109375" style="12" customWidth="1"/>
    <col min="15362" max="15362" width="20.28515625" style="12" customWidth="1"/>
    <col min="15363" max="15365" width="17.42578125" style="12" customWidth="1"/>
    <col min="15366" max="15616" width="11.42578125" style="12"/>
    <col min="15617" max="15617" width="30.7109375" style="12" customWidth="1"/>
    <col min="15618" max="15618" width="20.28515625" style="12" customWidth="1"/>
    <col min="15619" max="15621" width="17.42578125" style="12" customWidth="1"/>
    <col min="15622" max="15872" width="11.42578125" style="12"/>
    <col min="15873" max="15873" width="30.7109375" style="12" customWidth="1"/>
    <col min="15874" max="15874" width="20.28515625" style="12" customWidth="1"/>
    <col min="15875" max="15877" width="17.42578125" style="12" customWidth="1"/>
    <col min="15878" max="16128" width="11.42578125" style="12"/>
    <col min="16129" max="16129" width="30.7109375" style="12" customWidth="1"/>
    <col min="16130" max="16130" width="20.28515625" style="12" customWidth="1"/>
    <col min="16131" max="16133" width="17.42578125" style="12" customWidth="1"/>
    <col min="16134" max="16384" width="11.42578125" style="12"/>
  </cols>
  <sheetData>
    <row r="1" spans="1:8" ht="65.099999999999994" customHeight="1" x14ac:dyDescent="0.2">
      <c r="A1" s="311" t="s">
        <v>218</v>
      </c>
      <c r="B1" s="125"/>
      <c r="C1" s="125"/>
      <c r="D1" s="125"/>
      <c r="E1" s="125"/>
    </row>
    <row r="2" spans="1:8" ht="26.1" customHeight="1" x14ac:dyDescent="0.2">
      <c r="A2" s="406" t="s">
        <v>112</v>
      </c>
      <c r="B2" s="403" t="s">
        <v>66</v>
      </c>
      <c r="C2" s="123" t="s">
        <v>67</v>
      </c>
      <c r="D2" s="124"/>
      <c r="E2" s="124"/>
    </row>
    <row r="3" spans="1:8" ht="26.1" customHeight="1" x14ac:dyDescent="0.2">
      <c r="A3" s="407"/>
      <c r="B3" s="421"/>
      <c r="C3" s="422" t="s">
        <v>68</v>
      </c>
      <c r="D3" s="126" t="s">
        <v>69</v>
      </c>
      <c r="E3" s="127"/>
    </row>
    <row r="4" spans="1:8" ht="26.1" customHeight="1" x14ac:dyDescent="0.2">
      <c r="A4" s="408"/>
      <c r="B4" s="404"/>
      <c r="C4" s="423"/>
      <c r="D4" s="119" t="s">
        <v>113</v>
      </c>
      <c r="E4" s="115" t="s">
        <v>114</v>
      </c>
    </row>
    <row r="5" spans="1:8" ht="27.75" customHeight="1" x14ac:dyDescent="0.2">
      <c r="A5" s="34" t="s">
        <v>32</v>
      </c>
      <c r="B5" s="32">
        <f>SUM(B6:B15)</f>
        <v>25652600</v>
      </c>
      <c r="C5" s="32">
        <f t="shared" ref="C5:E5" si="0">SUM(C6:C15)</f>
        <v>8580</v>
      </c>
      <c r="D5" s="32">
        <f t="shared" si="0"/>
        <v>7760</v>
      </c>
      <c r="E5" s="392">
        <f t="shared" si="0"/>
        <v>820</v>
      </c>
      <c r="F5" s="389"/>
    </row>
    <row r="6" spans="1:8" ht="15.95" customHeight="1" x14ac:dyDescent="0.2">
      <c r="A6" s="36" t="s">
        <v>97</v>
      </c>
      <c r="B6" s="30">
        <v>15700</v>
      </c>
      <c r="C6" s="366">
        <v>20</v>
      </c>
      <c r="D6" s="30">
        <v>20</v>
      </c>
      <c r="E6" s="393">
        <v>0</v>
      </c>
      <c r="F6" s="389"/>
    </row>
    <row r="7" spans="1:8" ht="15.95" customHeight="1" x14ac:dyDescent="0.2">
      <c r="A7" s="36" t="s">
        <v>33</v>
      </c>
      <c r="B7" s="30">
        <v>1615200</v>
      </c>
      <c r="C7" s="366">
        <v>580</v>
      </c>
      <c r="D7" s="30">
        <v>530</v>
      </c>
      <c r="E7" s="393">
        <v>50</v>
      </c>
      <c r="F7" s="389"/>
    </row>
    <row r="8" spans="1:8" ht="15.95" customHeight="1" x14ac:dyDescent="0.2">
      <c r="A8" s="36" t="s">
        <v>34</v>
      </c>
      <c r="B8" s="30">
        <v>8625400</v>
      </c>
      <c r="C8" s="366">
        <v>1920</v>
      </c>
      <c r="D8" s="30">
        <v>1870</v>
      </c>
      <c r="E8" s="393">
        <v>50</v>
      </c>
      <c r="F8" s="389"/>
    </row>
    <row r="9" spans="1:8" ht="15.95" customHeight="1" x14ac:dyDescent="0.2">
      <c r="A9" s="36" t="s">
        <v>35</v>
      </c>
      <c r="B9" s="30">
        <v>8255500</v>
      </c>
      <c r="C9" s="366">
        <v>1650</v>
      </c>
      <c r="D9" s="30">
        <v>1490</v>
      </c>
      <c r="E9" s="393">
        <v>160</v>
      </c>
      <c r="F9" s="389"/>
    </row>
    <row r="10" spans="1:8" ht="15.95" customHeight="1" x14ac:dyDescent="0.2">
      <c r="A10" s="36" t="s">
        <v>36</v>
      </c>
      <c r="B10" s="30">
        <v>489700</v>
      </c>
      <c r="C10" s="366">
        <v>130</v>
      </c>
      <c r="D10" s="30">
        <v>130</v>
      </c>
      <c r="E10" s="393">
        <v>0</v>
      </c>
      <c r="F10" s="389"/>
    </row>
    <row r="11" spans="1:8" ht="15.95" customHeight="1" x14ac:dyDescent="0.2">
      <c r="A11" s="36" t="s">
        <v>37</v>
      </c>
      <c r="B11" s="30">
        <v>2594800</v>
      </c>
      <c r="C11" s="366">
        <v>2680</v>
      </c>
      <c r="D11" s="30">
        <v>2140</v>
      </c>
      <c r="E11" s="393">
        <v>540</v>
      </c>
      <c r="F11" s="389"/>
    </row>
    <row r="12" spans="1:8" ht="15.95" customHeight="1" x14ac:dyDescent="0.2">
      <c r="A12" s="36" t="s">
        <v>38</v>
      </c>
      <c r="B12" s="30">
        <v>2043100</v>
      </c>
      <c r="C12" s="366">
        <v>820</v>
      </c>
      <c r="D12" s="30">
        <v>820</v>
      </c>
      <c r="E12" s="393">
        <v>0</v>
      </c>
      <c r="F12" s="389"/>
    </row>
    <row r="13" spans="1:8" ht="15.95" customHeight="1" x14ac:dyDescent="0.2">
      <c r="A13" s="36" t="s">
        <v>107</v>
      </c>
      <c r="B13" s="30">
        <v>132600</v>
      </c>
      <c r="C13" s="366">
        <v>30</v>
      </c>
      <c r="D13" s="30">
        <v>30</v>
      </c>
      <c r="E13" s="393">
        <v>0</v>
      </c>
      <c r="F13" s="389"/>
    </row>
    <row r="14" spans="1:8" ht="15.95" customHeight="1" x14ac:dyDescent="0.2">
      <c r="A14" s="36" t="s">
        <v>108</v>
      </c>
      <c r="B14" s="30">
        <v>2100</v>
      </c>
      <c r="C14" s="366">
        <v>0</v>
      </c>
      <c r="D14" s="30">
        <v>0</v>
      </c>
      <c r="E14" s="393">
        <v>0</v>
      </c>
      <c r="F14" s="389"/>
    </row>
    <row r="15" spans="1:8" ht="15.95" customHeight="1" x14ac:dyDescent="0.2">
      <c r="A15" s="36" t="s">
        <v>39</v>
      </c>
      <c r="B15" s="30">
        <v>1878500</v>
      </c>
      <c r="C15" s="366">
        <v>750</v>
      </c>
      <c r="D15" s="30">
        <v>730</v>
      </c>
      <c r="E15" s="393">
        <v>20</v>
      </c>
      <c r="F15" s="389"/>
      <c r="G15" s="283"/>
      <c r="H15" s="27"/>
    </row>
    <row r="16" spans="1:8" s="94" customFormat="1" ht="37.5" customHeight="1" x14ac:dyDescent="0.2">
      <c r="A16" s="139" t="s">
        <v>11</v>
      </c>
      <c r="B16" s="131">
        <f>SUM(B17:B26)</f>
        <v>23175200</v>
      </c>
      <c r="C16" s="131">
        <f t="shared" ref="C16:E16" si="1">SUM(C17:C26)</f>
        <v>7270</v>
      </c>
      <c r="D16" s="131">
        <f t="shared" si="1"/>
        <v>7060</v>
      </c>
      <c r="E16" s="314">
        <f t="shared" si="1"/>
        <v>210</v>
      </c>
      <c r="F16" s="389"/>
      <c r="G16" s="282"/>
    </row>
    <row r="17" spans="1:6" ht="15.95" customHeight="1" x14ac:dyDescent="0.2">
      <c r="A17" s="36" t="s">
        <v>97</v>
      </c>
      <c r="B17" s="38">
        <v>10300</v>
      </c>
      <c r="C17" s="30">
        <v>10</v>
      </c>
      <c r="D17" s="30">
        <v>10</v>
      </c>
      <c r="E17" s="393">
        <v>0</v>
      </c>
      <c r="F17" s="389"/>
    </row>
    <row r="18" spans="1:6" ht="15.95" customHeight="1" x14ac:dyDescent="0.2">
      <c r="A18" s="36" t="s">
        <v>33</v>
      </c>
      <c r="B18" s="38">
        <v>1355100</v>
      </c>
      <c r="C18" s="38">
        <v>490</v>
      </c>
      <c r="D18" s="38">
        <v>490</v>
      </c>
      <c r="E18" s="394">
        <v>0</v>
      </c>
      <c r="F18" s="389"/>
    </row>
    <row r="19" spans="1:6" ht="15.95" customHeight="1" x14ac:dyDescent="0.2">
      <c r="A19" s="36" t="s">
        <v>34</v>
      </c>
      <c r="B19" s="38">
        <v>8361700</v>
      </c>
      <c r="C19" s="30">
        <v>1860</v>
      </c>
      <c r="D19" s="30">
        <v>1830</v>
      </c>
      <c r="E19" s="393">
        <v>30</v>
      </c>
      <c r="F19" s="389"/>
    </row>
    <row r="20" spans="1:6" ht="15.95" customHeight="1" x14ac:dyDescent="0.2">
      <c r="A20" s="36" t="s">
        <v>35</v>
      </c>
      <c r="B20" s="38">
        <v>7221600</v>
      </c>
      <c r="C20" s="38">
        <v>1400</v>
      </c>
      <c r="D20" s="30">
        <v>1370</v>
      </c>
      <c r="E20" s="393">
        <v>30</v>
      </c>
      <c r="F20" s="389"/>
    </row>
    <row r="21" spans="1:6" ht="15.95" customHeight="1" x14ac:dyDescent="0.2">
      <c r="A21" s="36" t="s">
        <v>36</v>
      </c>
      <c r="B21" s="38">
        <v>489700</v>
      </c>
      <c r="C21" s="38">
        <v>130</v>
      </c>
      <c r="D21" s="30">
        <v>130</v>
      </c>
      <c r="E21" s="393">
        <v>0</v>
      </c>
      <c r="F21" s="389"/>
    </row>
    <row r="22" spans="1:6" ht="15.95" customHeight="1" x14ac:dyDescent="0.2">
      <c r="A22" s="36" t="s">
        <v>37</v>
      </c>
      <c r="B22" s="38">
        <v>1702700</v>
      </c>
      <c r="C22" s="38">
        <v>1790</v>
      </c>
      <c r="D22" s="30">
        <v>1660</v>
      </c>
      <c r="E22" s="393">
        <v>130</v>
      </c>
      <c r="F22" s="389"/>
    </row>
    <row r="23" spans="1:6" ht="15.95" customHeight="1" x14ac:dyDescent="0.2">
      <c r="A23" s="36" t="s">
        <v>38</v>
      </c>
      <c r="B23" s="38">
        <v>2022900</v>
      </c>
      <c r="C23" s="38">
        <v>810</v>
      </c>
      <c r="D23" s="30">
        <v>810</v>
      </c>
      <c r="E23" s="393">
        <v>0</v>
      </c>
      <c r="F23" s="389"/>
    </row>
    <row r="24" spans="1:6" ht="15.95" customHeight="1" x14ac:dyDescent="0.2">
      <c r="A24" s="36" t="s">
        <v>107</v>
      </c>
      <c r="B24" s="38">
        <v>132600</v>
      </c>
      <c r="C24" s="38">
        <v>30</v>
      </c>
      <c r="D24" s="30">
        <v>30</v>
      </c>
      <c r="E24" s="393">
        <v>0</v>
      </c>
      <c r="F24" s="389"/>
    </row>
    <row r="25" spans="1:6" ht="15.95" customHeight="1" x14ac:dyDescent="0.2">
      <c r="A25" s="36" t="s">
        <v>108</v>
      </c>
      <c r="B25" s="38">
        <v>2100</v>
      </c>
      <c r="C25" s="38">
        <v>0</v>
      </c>
      <c r="D25" s="30">
        <v>0</v>
      </c>
      <c r="E25" s="393">
        <v>0</v>
      </c>
      <c r="F25" s="389"/>
    </row>
    <row r="26" spans="1:6" ht="15.95" customHeight="1" x14ac:dyDescent="0.2">
      <c r="A26" s="36" t="s">
        <v>39</v>
      </c>
      <c r="B26" s="38">
        <v>1876500</v>
      </c>
      <c r="C26" s="38">
        <v>750</v>
      </c>
      <c r="D26" s="30">
        <v>730</v>
      </c>
      <c r="E26" s="393">
        <v>20</v>
      </c>
      <c r="F26" s="389"/>
    </row>
    <row r="27" spans="1:6" s="94" customFormat="1" ht="39" customHeight="1" x14ac:dyDescent="0.2">
      <c r="A27" s="187" t="s">
        <v>15</v>
      </c>
      <c r="B27" s="161">
        <f>SUM(B28:B37)</f>
        <v>2477400</v>
      </c>
      <c r="C27" s="161">
        <f t="shared" ref="C27:E27" si="2">SUM(C28:C37)</f>
        <v>1310</v>
      </c>
      <c r="D27" s="161">
        <f t="shared" si="2"/>
        <v>700</v>
      </c>
      <c r="E27" s="169">
        <f t="shared" si="2"/>
        <v>610</v>
      </c>
      <c r="F27" s="389"/>
    </row>
    <row r="28" spans="1:6" ht="15.95" customHeight="1" x14ac:dyDescent="0.2">
      <c r="A28" s="36" t="s">
        <v>97</v>
      </c>
      <c r="B28" s="38">
        <v>5400</v>
      </c>
      <c r="C28" s="30">
        <v>10</v>
      </c>
      <c r="D28" s="30">
        <v>10</v>
      </c>
      <c r="E28" s="393">
        <v>0</v>
      </c>
      <c r="F28" s="389"/>
    </row>
    <row r="29" spans="1:6" ht="15.95" customHeight="1" x14ac:dyDescent="0.2">
      <c r="A29" s="36" t="s">
        <v>33</v>
      </c>
      <c r="B29" s="38">
        <v>260100</v>
      </c>
      <c r="C29" s="38">
        <v>90</v>
      </c>
      <c r="D29" s="30">
        <v>40</v>
      </c>
      <c r="E29" s="393">
        <v>50</v>
      </c>
      <c r="F29" s="389"/>
    </row>
    <row r="30" spans="1:6" ht="15.95" customHeight="1" x14ac:dyDescent="0.2">
      <c r="A30" s="36" t="s">
        <v>34</v>
      </c>
      <c r="B30" s="38">
        <v>263700</v>
      </c>
      <c r="C30" s="38">
        <v>60</v>
      </c>
      <c r="D30" s="30">
        <v>40</v>
      </c>
      <c r="E30" s="393">
        <v>20</v>
      </c>
      <c r="F30" s="389"/>
    </row>
    <row r="31" spans="1:6" ht="15.95" customHeight="1" x14ac:dyDescent="0.2">
      <c r="A31" s="36" t="s">
        <v>35</v>
      </c>
      <c r="B31" s="38">
        <v>1033900</v>
      </c>
      <c r="C31" s="38">
        <v>250</v>
      </c>
      <c r="D31" s="30">
        <v>120</v>
      </c>
      <c r="E31" s="393">
        <v>130</v>
      </c>
      <c r="F31" s="389"/>
    </row>
    <row r="32" spans="1:6" ht="15.95" customHeight="1" x14ac:dyDescent="0.2">
      <c r="A32" s="36" t="s">
        <v>36</v>
      </c>
      <c r="B32" s="391" t="s">
        <v>106</v>
      </c>
      <c r="C32" s="395" t="s">
        <v>106</v>
      </c>
      <c r="D32" s="395" t="s">
        <v>106</v>
      </c>
      <c r="E32" s="367" t="s">
        <v>106</v>
      </c>
      <c r="F32" s="389"/>
    </row>
    <row r="33" spans="1:6" ht="15.95" customHeight="1" x14ac:dyDescent="0.2">
      <c r="A33" s="36" t="s">
        <v>37</v>
      </c>
      <c r="B33" s="38">
        <v>892100</v>
      </c>
      <c r="C33" s="38">
        <v>890</v>
      </c>
      <c r="D33" s="30">
        <v>480</v>
      </c>
      <c r="E33" s="393">
        <v>410</v>
      </c>
      <c r="F33" s="389"/>
    </row>
    <row r="34" spans="1:6" ht="15.95" customHeight="1" x14ac:dyDescent="0.2">
      <c r="A34" s="36" t="s">
        <v>38</v>
      </c>
      <c r="B34" s="38">
        <v>20200</v>
      </c>
      <c r="C34" s="38">
        <v>10</v>
      </c>
      <c r="D34" s="30">
        <v>10</v>
      </c>
      <c r="E34" s="393">
        <v>0</v>
      </c>
      <c r="F34" s="389"/>
    </row>
    <row r="35" spans="1:6" ht="15.95" customHeight="1" x14ac:dyDescent="0.2">
      <c r="A35" s="36" t="s">
        <v>107</v>
      </c>
      <c r="B35" s="38">
        <v>0</v>
      </c>
      <c r="C35" s="38">
        <v>0</v>
      </c>
      <c r="D35" s="30">
        <v>0</v>
      </c>
      <c r="E35" s="393">
        <v>0</v>
      </c>
      <c r="F35" s="389"/>
    </row>
    <row r="36" spans="1:6" ht="15.95" customHeight="1" x14ac:dyDescent="0.2">
      <c r="A36" s="36" t="s">
        <v>108</v>
      </c>
      <c r="B36" s="38">
        <v>0</v>
      </c>
      <c r="C36" s="38">
        <v>0</v>
      </c>
      <c r="D36" s="30">
        <v>0</v>
      </c>
      <c r="E36" s="393">
        <v>0</v>
      </c>
      <c r="F36" s="389"/>
    </row>
    <row r="37" spans="1:6" s="94" customFormat="1" ht="15.95" customHeight="1" x14ac:dyDescent="0.2">
      <c r="A37" s="162" t="s">
        <v>39</v>
      </c>
      <c r="B37" s="148">
        <v>2000</v>
      </c>
      <c r="C37" s="148">
        <v>0</v>
      </c>
      <c r="D37" s="243">
        <v>0</v>
      </c>
      <c r="E37" s="244">
        <v>0</v>
      </c>
      <c r="F37" s="389"/>
    </row>
    <row r="38" spans="1:6" s="94" customFormat="1" ht="20.100000000000001" customHeight="1" x14ac:dyDescent="0.2">
      <c r="A38" s="35" t="s">
        <v>109</v>
      </c>
      <c r="B38" s="185"/>
      <c r="C38" s="186"/>
      <c r="D38" s="187"/>
      <c r="E38" s="187"/>
    </row>
    <row r="39" spans="1:6" s="94" customFormat="1" ht="20.100000000000001" customHeight="1" x14ac:dyDescent="0.2">
      <c r="A39" s="86" t="s">
        <v>23</v>
      </c>
      <c r="B39" s="185"/>
      <c r="C39" s="186"/>
      <c r="D39" s="187"/>
      <c r="E39" s="187"/>
    </row>
    <row r="40" spans="1:6" s="89" customFormat="1" ht="20.100000000000001" customHeight="1" x14ac:dyDescent="0.2">
      <c r="A40" s="88" t="s">
        <v>24</v>
      </c>
      <c r="B40" s="35"/>
      <c r="C40" s="35"/>
      <c r="D40" s="35"/>
      <c r="E40" s="35"/>
    </row>
    <row r="41" spans="1:6" s="87" customFormat="1" ht="15" customHeight="1" x14ac:dyDescent="0.2">
      <c r="B41" s="35"/>
      <c r="C41" s="35"/>
      <c r="D41" s="35"/>
      <c r="E41" s="35"/>
    </row>
    <row r="44" spans="1:6" x14ac:dyDescent="0.2">
      <c r="B44" s="128"/>
      <c r="C44" s="128"/>
      <c r="D44" s="128"/>
      <c r="E44" s="128"/>
    </row>
    <row r="47" spans="1:6" x14ac:dyDescent="0.2">
      <c r="B47" s="128"/>
    </row>
  </sheetData>
  <mergeCells count="3">
    <mergeCell ref="A2:A4"/>
    <mergeCell ref="B2:B4"/>
    <mergeCell ref="C3:C4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horizontalDpi="200" verticalDpi="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9" tint="0.39997558519241921"/>
  </sheetPr>
  <dimension ref="A1:J49"/>
  <sheetViews>
    <sheetView showGridLines="0" topLeftCell="A13" zoomScaleNormal="100" workbookViewId="0">
      <selection activeCell="A36" sqref="A36"/>
    </sheetView>
  </sheetViews>
  <sheetFormatPr baseColWidth="10" defaultRowHeight="12.75" x14ac:dyDescent="0.2"/>
  <cols>
    <col min="1" max="1" width="27" style="40" customWidth="1"/>
    <col min="2" max="5" width="18" style="40" customWidth="1"/>
    <col min="6" max="16384" width="11.42578125" style="40"/>
  </cols>
  <sheetData>
    <row r="1" spans="1:9" ht="68.25" customHeight="1" x14ac:dyDescent="0.2">
      <c r="A1" s="311" t="s">
        <v>143</v>
      </c>
      <c r="B1" s="125"/>
      <c r="C1" s="125"/>
      <c r="D1" s="125"/>
      <c r="E1" s="125"/>
    </row>
    <row r="2" spans="1:9" ht="26.1" customHeight="1" x14ac:dyDescent="0.2">
      <c r="A2" s="416" t="s">
        <v>112</v>
      </c>
      <c r="B2" s="144" t="s">
        <v>67</v>
      </c>
      <c r="C2" s="145"/>
      <c r="D2" s="145"/>
      <c r="E2" s="145"/>
    </row>
    <row r="3" spans="1:9" ht="26.1" customHeight="1" x14ac:dyDescent="0.2">
      <c r="A3" s="420"/>
      <c r="B3" s="412" t="s">
        <v>7</v>
      </c>
      <c r="C3" s="144" t="s">
        <v>84</v>
      </c>
      <c r="D3" s="145"/>
      <c r="E3" s="145"/>
      <c r="I3" s="40" t="s">
        <v>65</v>
      </c>
    </row>
    <row r="4" spans="1:9" ht="41.25" customHeight="1" x14ac:dyDescent="0.2">
      <c r="A4" s="417"/>
      <c r="B4" s="413"/>
      <c r="C4" s="118" t="s">
        <v>29</v>
      </c>
      <c r="D4" s="118" t="s">
        <v>85</v>
      </c>
      <c r="E4" s="121" t="s">
        <v>31</v>
      </c>
      <c r="H4" s="108"/>
    </row>
    <row r="5" spans="1:9" s="79" customFormat="1" ht="32.1" customHeight="1" x14ac:dyDescent="0.25">
      <c r="A5" s="138" t="s">
        <v>32</v>
      </c>
      <c r="B5" s="161">
        <f>SUM(B6,B7,B8+B9,B10,B11,B12,B13,B14,B15)</f>
        <v>8580</v>
      </c>
      <c r="C5" s="161">
        <f>SUM(C6,C7,C8+C9,C10,C11,C12,C13,C14,C15)</f>
        <v>5200</v>
      </c>
      <c r="D5" s="161">
        <f>SUM(D6,D7,D8+D9,D10,D11,D12,D13,D14,D15)</f>
        <v>3380</v>
      </c>
      <c r="E5" s="296">
        <v>0</v>
      </c>
    </row>
    <row r="6" spans="1:9" s="79" customFormat="1" ht="14.1" customHeight="1" x14ac:dyDescent="0.25">
      <c r="A6" s="329" t="s">
        <v>97</v>
      </c>
      <c r="B6" s="318">
        <v>20</v>
      </c>
      <c r="C6" s="159">
        <v>10</v>
      </c>
      <c r="D6" s="297">
        <v>10</v>
      </c>
      <c r="E6" s="330" t="s">
        <v>106</v>
      </c>
    </row>
    <row r="7" spans="1:9" s="79" customFormat="1" ht="14.1" customHeight="1" x14ac:dyDescent="0.25">
      <c r="A7" s="329" t="s">
        <v>33</v>
      </c>
      <c r="B7" s="318">
        <v>580</v>
      </c>
      <c r="C7" s="159">
        <v>270</v>
      </c>
      <c r="D7" s="297">
        <v>310</v>
      </c>
      <c r="E7" s="330">
        <v>0</v>
      </c>
    </row>
    <row r="8" spans="1:9" s="79" customFormat="1" ht="14.1" customHeight="1" x14ac:dyDescent="0.25">
      <c r="A8" s="329" t="s">
        <v>34</v>
      </c>
      <c r="B8" s="318">
        <v>1920</v>
      </c>
      <c r="C8" s="159">
        <v>1110</v>
      </c>
      <c r="D8" s="297">
        <v>810</v>
      </c>
      <c r="E8" s="330">
        <v>0</v>
      </c>
    </row>
    <row r="9" spans="1:9" s="79" customFormat="1" ht="14.1" customHeight="1" x14ac:dyDescent="0.25">
      <c r="A9" s="329" t="s">
        <v>35</v>
      </c>
      <c r="B9" s="318">
        <v>1650</v>
      </c>
      <c r="C9" s="159">
        <v>1460</v>
      </c>
      <c r="D9" s="297">
        <v>190</v>
      </c>
      <c r="E9" s="330">
        <v>0</v>
      </c>
    </row>
    <row r="10" spans="1:9" s="79" customFormat="1" ht="14.1" customHeight="1" x14ac:dyDescent="0.25">
      <c r="A10" s="329" t="s">
        <v>36</v>
      </c>
      <c r="B10" s="318">
        <v>130</v>
      </c>
      <c r="C10" s="159">
        <v>130</v>
      </c>
      <c r="D10" s="297" t="s">
        <v>106</v>
      </c>
      <c r="E10" s="330" t="s">
        <v>106</v>
      </c>
    </row>
    <row r="11" spans="1:9" s="79" customFormat="1" ht="14.1" customHeight="1" x14ac:dyDescent="0.25">
      <c r="A11" s="329" t="s">
        <v>37</v>
      </c>
      <c r="B11" s="318">
        <v>2680</v>
      </c>
      <c r="C11" s="159">
        <v>1880</v>
      </c>
      <c r="D11" s="297">
        <v>800</v>
      </c>
      <c r="E11" s="330">
        <v>0</v>
      </c>
    </row>
    <row r="12" spans="1:9" s="79" customFormat="1" ht="14.1" customHeight="1" x14ac:dyDescent="0.25">
      <c r="A12" s="329" t="s">
        <v>38</v>
      </c>
      <c r="B12" s="318">
        <v>820</v>
      </c>
      <c r="C12" s="159">
        <v>260</v>
      </c>
      <c r="D12" s="297">
        <v>560</v>
      </c>
      <c r="E12" s="330" t="s">
        <v>106</v>
      </c>
    </row>
    <row r="13" spans="1:9" s="79" customFormat="1" ht="14.1" customHeight="1" x14ac:dyDescent="0.25">
      <c r="A13" s="329" t="s">
        <v>107</v>
      </c>
      <c r="B13" s="318">
        <v>30</v>
      </c>
      <c r="C13" s="159">
        <v>30</v>
      </c>
      <c r="D13" s="297" t="s">
        <v>106</v>
      </c>
      <c r="E13" s="330" t="s">
        <v>106</v>
      </c>
    </row>
    <row r="14" spans="1:9" s="79" customFormat="1" ht="14.1" customHeight="1" x14ac:dyDescent="0.25">
      <c r="A14" s="329" t="s">
        <v>108</v>
      </c>
      <c r="B14" s="318">
        <v>0</v>
      </c>
      <c r="C14" s="159">
        <v>0</v>
      </c>
      <c r="D14" s="297" t="s">
        <v>106</v>
      </c>
      <c r="E14" s="330" t="s">
        <v>106</v>
      </c>
    </row>
    <row r="15" spans="1:9" s="79" customFormat="1" ht="14.1" customHeight="1" x14ac:dyDescent="0.25">
      <c r="A15" s="329" t="s">
        <v>39</v>
      </c>
      <c r="B15" s="318">
        <v>750</v>
      </c>
      <c r="C15" s="159">
        <v>50</v>
      </c>
      <c r="D15" s="297">
        <v>700</v>
      </c>
      <c r="E15" s="330" t="s">
        <v>106</v>
      </c>
    </row>
    <row r="16" spans="1:9" s="79" customFormat="1" ht="32.1" customHeight="1" x14ac:dyDescent="0.25">
      <c r="A16" s="139" t="s">
        <v>11</v>
      </c>
      <c r="B16" s="161">
        <f>SUM(B18,B17,B19,B20,B22,B21+B23,B24,B25,B26)</f>
        <v>7270</v>
      </c>
      <c r="C16" s="161">
        <f>SUM(C18,C17,C19,C20,C22,C21+C23,C24,C25,C26)</f>
        <v>3890</v>
      </c>
      <c r="D16" s="161">
        <f>SUM(D18,D17,D19,+D20,D22,D23,D26)</f>
        <v>3380</v>
      </c>
      <c r="E16" s="296">
        <v>0</v>
      </c>
    </row>
    <row r="17" spans="1:10" s="79" customFormat="1" ht="14.1" customHeight="1" x14ac:dyDescent="0.25">
      <c r="A17" s="329" t="s">
        <v>97</v>
      </c>
      <c r="B17" s="318">
        <v>10</v>
      </c>
      <c r="C17" s="159">
        <v>0</v>
      </c>
      <c r="D17" s="297">
        <v>10</v>
      </c>
      <c r="E17" s="330" t="s">
        <v>106</v>
      </c>
    </row>
    <row r="18" spans="1:10" s="79" customFormat="1" ht="14.1" customHeight="1" x14ac:dyDescent="0.25">
      <c r="A18" s="329" t="s">
        <v>33</v>
      </c>
      <c r="B18" s="318">
        <v>490</v>
      </c>
      <c r="C18" s="159">
        <v>180</v>
      </c>
      <c r="D18" s="297">
        <v>310</v>
      </c>
      <c r="E18" s="330">
        <v>0</v>
      </c>
    </row>
    <row r="19" spans="1:10" s="79" customFormat="1" ht="14.1" customHeight="1" x14ac:dyDescent="0.25">
      <c r="A19" s="329" t="s">
        <v>34</v>
      </c>
      <c r="B19" s="318">
        <v>1860</v>
      </c>
      <c r="C19" s="159">
        <v>1050</v>
      </c>
      <c r="D19" s="297">
        <v>810</v>
      </c>
      <c r="E19" s="330">
        <v>0</v>
      </c>
    </row>
    <row r="20" spans="1:10" s="79" customFormat="1" ht="14.1" customHeight="1" x14ac:dyDescent="0.25">
      <c r="A20" s="329" t="s">
        <v>35</v>
      </c>
      <c r="B20" s="318">
        <v>1400</v>
      </c>
      <c r="C20" s="159">
        <v>1210</v>
      </c>
      <c r="D20" s="297">
        <v>190</v>
      </c>
      <c r="E20" s="330" t="s">
        <v>106</v>
      </c>
    </row>
    <row r="21" spans="1:10" s="79" customFormat="1" ht="14.1" customHeight="1" x14ac:dyDescent="0.25">
      <c r="A21" s="329" t="s">
        <v>36</v>
      </c>
      <c r="B21" s="318">
        <v>130</v>
      </c>
      <c r="C21" s="159">
        <v>130</v>
      </c>
      <c r="D21" s="297" t="s">
        <v>106</v>
      </c>
      <c r="E21" s="330" t="s">
        <v>106</v>
      </c>
    </row>
    <row r="22" spans="1:10" s="79" customFormat="1" ht="14.1" customHeight="1" x14ac:dyDescent="0.25">
      <c r="A22" s="329" t="s">
        <v>37</v>
      </c>
      <c r="B22" s="318">
        <v>1790</v>
      </c>
      <c r="C22" s="159">
        <v>990</v>
      </c>
      <c r="D22" s="297">
        <v>800</v>
      </c>
      <c r="E22" s="330" t="s">
        <v>106</v>
      </c>
    </row>
    <row r="23" spans="1:10" s="79" customFormat="1" ht="14.1" customHeight="1" x14ac:dyDescent="0.25">
      <c r="A23" s="329" t="s">
        <v>38</v>
      </c>
      <c r="B23" s="318">
        <v>810</v>
      </c>
      <c r="C23" s="159">
        <v>250</v>
      </c>
      <c r="D23" s="297">
        <v>560</v>
      </c>
      <c r="E23" s="330" t="s">
        <v>106</v>
      </c>
    </row>
    <row r="24" spans="1:10" s="79" customFormat="1" ht="14.1" customHeight="1" x14ac:dyDescent="0.25">
      <c r="A24" s="329" t="s">
        <v>107</v>
      </c>
      <c r="B24" s="318">
        <v>30</v>
      </c>
      <c r="C24" s="159">
        <v>30</v>
      </c>
      <c r="D24" s="297" t="s">
        <v>106</v>
      </c>
      <c r="E24" s="330" t="s">
        <v>106</v>
      </c>
    </row>
    <row r="25" spans="1:10" s="79" customFormat="1" ht="14.1" customHeight="1" x14ac:dyDescent="0.25">
      <c r="A25" s="329" t="s">
        <v>108</v>
      </c>
      <c r="B25" s="318">
        <v>0</v>
      </c>
      <c r="C25" s="159">
        <v>0</v>
      </c>
      <c r="D25" s="297" t="s">
        <v>106</v>
      </c>
      <c r="E25" s="330" t="s">
        <v>106</v>
      </c>
    </row>
    <row r="26" spans="1:10" s="79" customFormat="1" ht="14.1" customHeight="1" x14ac:dyDescent="0.25">
      <c r="A26" s="329" t="s">
        <v>39</v>
      </c>
      <c r="B26" s="318">
        <v>750</v>
      </c>
      <c r="C26" s="159">
        <v>50</v>
      </c>
      <c r="D26" s="297">
        <v>700</v>
      </c>
      <c r="E26" s="330" t="s">
        <v>106</v>
      </c>
    </row>
    <row r="27" spans="1:10" s="79" customFormat="1" ht="32.1" customHeight="1" x14ac:dyDescent="0.25">
      <c r="A27" s="187" t="s">
        <v>15</v>
      </c>
      <c r="B27" s="161">
        <f>SUM(B28+B29,B30,B31,B33,B34,B37)</f>
        <v>1310</v>
      </c>
      <c r="C27" s="161">
        <f>SUM(C28+C29,C30,C31,C33,C34,C37)</f>
        <v>1310</v>
      </c>
      <c r="D27" s="390" t="s">
        <v>106</v>
      </c>
      <c r="E27" s="296">
        <v>0</v>
      </c>
    </row>
    <row r="28" spans="1:10" s="79" customFormat="1" ht="14.1" customHeight="1" x14ac:dyDescent="0.25">
      <c r="A28" s="329" t="s">
        <v>97</v>
      </c>
      <c r="B28" s="318">
        <v>10</v>
      </c>
      <c r="C28" s="159">
        <v>10</v>
      </c>
      <c r="D28" s="297" t="s">
        <v>106</v>
      </c>
      <c r="E28" s="330" t="s">
        <v>106</v>
      </c>
    </row>
    <row r="29" spans="1:10" s="79" customFormat="1" ht="14.1" customHeight="1" x14ac:dyDescent="0.25">
      <c r="A29" s="329" t="s">
        <v>33</v>
      </c>
      <c r="B29" s="318">
        <v>90</v>
      </c>
      <c r="C29" s="159">
        <v>90</v>
      </c>
      <c r="D29" s="297" t="s">
        <v>106</v>
      </c>
      <c r="E29" s="330" t="s">
        <v>106</v>
      </c>
      <c r="J29" s="331"/>
    </row>
    <row r="30" spans="1:10" s="79" customFormat="1" ht="14.1" customHeight="1" x14ac:dyDescent="0.25">
      <c r="A30" s="329" t="s">
        <v>34</v>
      </c>
      <c r="B30" s="318">
        <v>60</v>
      </c>
      <c r="C30" s="159">
        <v>60</v>
      </c>
      <c r="D30" s="297" t="s">
        <v>106</v>
      </c>
      <c r="E30" s="330" t="s">
        <v>106</v>
      </c>
    </row>
    <row r="31" spans="1:10" s="79" customFormat="1" ht="14.1" customHeight="1" x14ac:dyDescent="0.25">
      <c r="A31" s="329" t="s">
        <v>35</v>
      </c>
      <c r="B31" s="318">
        <v>250</v>
      </c>
      <c r="C31" s="159">
        <v>250</v>
      </c>
      <c r="D31" s="297" t="s">
        <v>106</v>
      </c>
      <c r="E31" s="330">
        <v>0</v>
      </c>
    </row>
    <row r="32" spans="1:10" s="79" customFormat="1" ht="14.1" customHeight="1" x14ac:dyDescent="0.25">
      <c r="A32" s="329" t="s">
        <v>36</v>
      </c>
      <c r="B32" s="297" t="s">
        <v>106</v>
      </c>
      <c r="C32" s="297" t="s">
        <v>106</v>
      </c>
      <c r="D32" s="297" t="s">
        <v>106</v>
      </c>
      <c r="E32" s="330" t="s">
        <v>106</v>
      </c>
    </row>
    <row r="33" spans="1:5" s="79" customFormat="1" ht="14.1" customHeight="1" x14ac:dyDescent="0.25">
      <c r="A33" s="329" t="s">
        <v>37</v>
      </c>
      <c r="B33" s="318">
        <v>890</v>
      </c>
      <c r="C33" s="159">
        <v>890</v>
      </c>
      <c r="D33" s="297" t="s">
        <v>106</v>
      </c>
      <c r="E33" s="330">
        <v>0</v>
      </c>
    </row>
    <row r="34" spans="1:5" s="79" customFormat="1" ht="14.1" customHeight="1" x14ac:dyDescent="0.25">
      <c r="A34" s="329" t="s">
        <v>38</v>
      </c>
      <c r="B34" s="318">
        <v>10</v>
      </c>
      <c r="C34" s="159">
        <v>10</v>
      </c>
      <c r="D34" s="297" t="s">
        <v>106</v>
      </c>
      <c r="E34" s="330" t="s">
        <v>106</v>
      </c>
    </row>
    <row r="35" spans="1:5" s="79" customFormat="1" ht="14.1" customHeight="1" x14ac:dyDescent="0.25">
      <c r="A35" s="329" t="s">
        <v>107</v>
      </c>
      <c r="B35" s="318">
        <v>0</v>
      </c>
      <c r="C35" s="318">
        <v>0</v>
      </c>
      <c r="D35" s="318">
        <v>0</v>
      </c>
      <c r="E35" s="330">
        <v>0</v>
      </c>
    </row>
    <row r="36" spans="1:5" s="79" customFormat="1" ht="14.1" customHeight="1" x14ac:dyDescent="0.25">
      <c r="A36" s="329" t="s">
        <v>108</v>
      </c>
      <c r="B36" s="318">
        <v>0</v>
      </c>
      <c r="C36" s="318">
        <v>0</v>
      </c>
      <c r="D36" s="318">
        <v>0</v>
      </c>
      <c r="E36" s="330">
        <v>0</v>
      </c>
    </row>
    <row r="37" spans="1:5" s="79" customFormat="1" ht="14.1" customHeight="1" x14ac:dyDescent="0.25">
      <c r="A37" s="332" t="s">
        <v>39</v>
      </c>
      <c r="B37" s="148">
        <v>0</v>
      </c>
      <c r="C37" s="151">
        <v>0</v>
      </c>
      <c r="D37" s="333" t="s">
        <v>106</v>
      </c>
      <c r="E37" s="334" t="s">
        <v>106</v>
      </c>
    </row>
    <row r="38" spans="1:5" ht="18.95" customHeight="1" x14ac:dyDescent="0.2">
      <c r="A38" s="35" t="s">
        <v>109</v>
      </c>
      <c r="B38" s="181"/>
      <c r="C38" s="181"/>
      <c r="D38" s="188"/>
      <c r="E38" s="188"/>
    </row>
    <row r="39" spans="1:5" s="87" customFormat="1" ht="18.95" customHeight="1" x14ac:dyDescent="0.2">
      <c r="A39" s="86" t="s">
        <v>23</v>
      </c>
    </row>
    <row r="40" spans="1:5" ht="18.95" customHeight="1" x14ac:dyDescent="0.2">
      <c r="A40" s="88" t="s">
        <v>24</v>
      </c>
      <c r="B40" s="14"/>
      <c r="C40" s="14"/>
      <c r="D40" s="14"/>
      <c r="E40" s="14"/>
    </row>
    <row r="41" spans="1:5" ht="18.95" customHeight="1" x14ac:dyDescent="0.2">
      <c r="A41" s="88" t="s">
        <v>207</v>
      </c>
      <c r="B41" s="14"/>
      <c r="C41" s="14"/>
      <c r="D41" s="14"/>
      <c r="E41" s="14"/>
    </row>
    <row r="49" spans="1:1" x14ac:dyDescent="0.2">
      <c r="A49" s="87"/>
    </row>
  </sheetData>
  <mergeCells count="2">
    <mergeCell ref="A2:A4"/>
    <mergeCell ref="B3:B4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0.39997558519241921"/>
  </sheetPr>
  <dimension ref="A1:H17"/>
  <sheetViews>
    <sheetView showGridLines="0" zoomScale="85" zoomScaleNormal="85" workbookViewId="0">
      <selection activeCell="K11" sqref="K11"/>
    </sheetView>
  </sheetViews>
  <sheetFormatPr baseColWidth="10" defaultRowHeight="15" x14ac:dyDescent="0.25"/>
  <cols>
    <col min="8" max="8" width="12.85546875" customWidth="1"/>
    <col min="264" max="264" width="12.85546875" customWidth="1"/>
    <col min="520" max="520" width="12.85546875" customWidth="1"/>
    <col min="776" max="776" width="12.85546875" customWidth="1"/>
    <col min="1032" max="1032" width="12.85546875" customWidth="1"/>
    <col min="1288" max="1288" width="12.85546875" customWidth="1"/>
    <col min="1544" max="1544" width="12.85546875" customWidth="1"/>
    <col min="1800" max="1800" width="12.85546875" customWidth="1"/>
    <col min="2056" max="2056" width="12.85546875" customWidth="1"/>
    <col min="2312" max="2312" width="12.85546875" customWidth="1"/>
    <col min="2568" max="2568" width="12.85546875" customWidth="1"/>
    <col min="2824" max="2824" width="12.85546875" customWidth="1"/>
    <col min="3080" max="3080" width="12.85546875" customWidth="1"/>
    <col min="3336" max="3336" width="12.85546875" customWidth="1"/>
    <col min="3592" max="3592" width="12.85546875" customWidth="1"/>
    <col min="3848" max="3848" width="12.85546875" customWidth="1"/>
    <col min="4104" max="4104" width="12.85546875" customWidth="1"/>
    <col min="4360" max="4360" width="12.85546875" customWidth="1"/>
    <col min="4616" max="4616" width="12.85546875" customWidth="1"/>
    <col min="4872" max="4872" width="12.85546875" customWidth="1"/>
    <col min="5128" max="5128" width="12.85546875" customWidth="1"/>
    <col min="5384" max="5384" width="12.85546875" customWidth="1"/>
    <col min="5640" max="5640" width="12.85546875" customWidth="1"/>
    <col min="5896" max="5896" width="12.85546875" customWidth="1"/>
    <col min="6152" max="6152" width="12.85546875" customWidth="1"/>
    <col min="6408" max="6408" width="12.85546875" customWidth="1"/>
    <col min="6664" max="6664" width="12.85546875" customWidth="1"/>
    <col min="6920" max="6920" width="12.85546875" customWidth="1"/>
    <col min="7176" max="7176" width="12.85546875" customWidth="1"/>
    <col min="7432" max="7432" width="12.85546875" customWidth="1"/>
    <col min="7688" max="7688" width="12.85546875" customWidth="1"/>
    <col min="7944" max="7944" width="12.85546875" customWidth="1"/>
    <col min="8200" max="8200" width="12.85546875" customWidth="1"/>
    <col min="8456" max="8456" width="12.85546875" customWidth="1"/>
    <col min="8712" max="8712" width="12.85546875" customWidth="1"/>
    <col min="8968" max="8968" width="12.85546875" customWidth="1"/>
    <col min="9224" max="9224" width="12.85546875" customWidth="1"/>
    <col min="9480" max="9480" width="12.85546875" customWidth="1"/>
    <col min="9736" max="9736" width="12.85546875" customWidth="1"/>
    <col min="9992" max="9992" width="12.85546875" customWidth="1"/>
    <col min="10248" max="10248" width="12.85546875" customWidth="1"/>
    <col min="10504" max="10504" width="12.85546875" customWidth="1"/>
    <col min="10760" max="10760" width="12.85546875" customWidth="1"/>
    <col min="11016" max="11016" width="12.85546875" customWidth="1"/>
    <col min="11272" max="11272" width="12.85546875" customWidth="1"/>
    <col min="11528" max="11528" width="12.85546875" customWidth="1"/>
    <col min="11784" max="11784" width="12.85546875" customWidth="1"/>
    <col min="12040" max="12040" width="12.85546875" customWidth="1"/>
    <col min="12296" max="12296" width="12.85546875" customWidth="1"/>
    <col min="12552" max="12552" width="12.85546875" customWidth="1"/>
    <col min="12808" max="12808" width="12.85546875" customWidth="1"/>
    <col min="13064" max="13064" width="12.85546875" customWidth="1"/>
    <col min="13320" max="13320" width="12.85546875" customWidth="1"/>
    <col min="13576" max="13576" width="12.85546875" customWidth="1"/>
    <col min="13832" max="13832" width="12.85546875" customWidth="1"/>
    <col min="14088" max="14088" width="12.85546875" customWidth="1"/>
    <col min="14344" max="14344" width="12.85546875" customWidth="1"/>
    <col min="14600" max="14600" width="12.85546875" customWidth="1"/>
    <col min="14856" max="14856" width="12.85546875" customWidth="1"/>
    <col min="15112" max="15112" width="12.85546875" customWidth="1"/>
    <col min="15368" max="15368" width="12.85546875" customWidth="1"/>
    <col min="15624" max="15624" width="12.85546875" customWidth="1"/>
    <col min="15880" max="15880" width="12.85546875" customWidth="1"/>
    <col min="16136" max="16136" width="12.85546875" customWidth="1"/>
  </cols>
  <sheetData>
    <row r="1" spans="1:8" x14ac:dyDescent="0.25">
      <c r="A1" s="2"/>
      <c r="B1" s="2"/>
      <c r="C1" s="2"/>
      <c r="D1" s="2"/>
      <c r="E1" s="2"/>
      <c r="F1" s="2"/>
      <c r="G1" s="4"/>
      <c r="H1" s="4"/>
    </row>
    <row r="2" spans="1:8" x14ac:dyDescent="0.25">
      <c r="A2" s="2"/>
      <c r="B2" s="2"/>
      <c r="C2" s="2"/>
      <c r="D2" s="2"/>
      <c r="E2" s="2"/>
      <c r="F2" s="2"/>
      <c r="G2" s="4"/>
      <c r="H2" s="4"/>
    </row>
    <row r="3" spans="1:8" x14ac:dyDescent="0.25">
      <c r="A3" s="2"/>
      <c r="B3" s="2"/>
      <c r="C3" s="2"/>
      <c r="D3" s="2"/>
      <c r="E3" s="2"/>
      <c r="F3" s="2"/>
      <c r="G3" s="4"/>
      <c r="H3" s="4"/>
    </row>
    <row r="4" spans="1:8" x14ac:dyDescent="0.25">
      <c r="A4" s="14"/>
      <c r="B4" s="14"/>
      <c r="C4" s="14"/>
      <c r="D4" s="14"/>
      <c r="E4" s="2"/>
      <c r="F4" s="2"/>
      <c r="G4" s="4"/>
      <c r="H4" s="4"/>
    </row>
    <row r="5" spans="1:8" x14ac:dyDescent="0.25">
      <c r="A5" s="14"/>
      <c r="B5" s="14"/>
      <c r="C5" s="14"/>
      <c r="D5" s="14"/>
      <c r="E5" s="2"/>
      <c r="F5" s="2"/>
      <c r="G5" s="4"/>
      <c r="H5" s="4"/>
    </row>
    <row r="6" spans="1:8" x14ac:dyDescent="0.25">
      <c r="A6" s="28" t="s">
        <v>1</v>
      </c>
      <c r="B6" s="207">
        <f t="shared" ref="B6:B12" si="0">SUM(C6/1000)</f>
        <v>206.4</v>
      </c>
      <c r="C6" s="29">
        <v>206400</v>
      </c>
      <c r="D6" s="14"/>
      <c r="E6" s="2"/>
      <c r="F6" s="2"/>
      <c r="G6" s="4"/>
      <c r="H6" s="4"/>
    </row>
    <row r="7" spans="1:8" x14ac:dyDescent="0.25">
      <c r="A7" s="21" t="s">
        <v>2</v>
      </c>
      <c r="B7" s="208">
        <f t="shared" si="0"/>
        <v>141.30000000000001</v>
      </c>
      <c r="C7" s="22">
        <v>141300</v>
      </c>
      <c r="D7" s="14"/>
      <c r="E7" s="2"/>
      <c r="F7" s="2"/>
      <c r="G7" s="4"/>
      <c r="H7" s="4"/>
    </row>
    <row r="8" spans="1:8" x14ac:dyDescent="0.25">
      <c r="A8" s="21" t="s">
        <v>3</v>
      </c>
      <c r="B8" s="208">
        <f t="shared" si="0"/>
        <v>132.30000000000001</v>
      </c>
      <c r="C8" s="22">
        <v>132300</v>
      </c>
      <c r="D8" s="14"/>
      <c r="E8" s="2"/>
      <c r="F8" s="2"/>
      <c r="G8" s="4"/>
      <c r="H8" s="4"/>
    </row>
    <row r="9" spans="1:8" x14ac:dyDescent="0.25">
      <c r="A9" s="21" t="s">
        <v>4</v>
      </c>
      <c r="B9" s="208">
        <f t="shared" si="0"/>
        <v>149.4</v>
      </c>
      <c r="C9" s="22">
        <v>149400</v>
      </c>
      <c r="D9" s="14"/>
      <c r="E9" s="2"/>
      <c r="F9" s="2"/>
      <c r="G9" s="4"/>
      <c r="H9" s="4"/>
    </row>
    <row r="10" spans="1:8" x14ac:dyDescent="0.25">
      <c r="A10" s="21" t="s">
        <v>5</v>
      </c>
      <c r="B10" s="208">
        <f t="shared" si="0"/>
        <v>120.1</v>
      </c>
      <c r="C10" s="22">
        <v>120100</v>
      </c>
      <c r="D10" s="14"/>
      <c r="E10" s="2"/>
      <c r="F10" s="2"/>
      <c r="G10" s="4"/>
      <c r="H10" s="4"/>
    </row>
    <row r="11" spans="1:8" x14ac:dyDescent="0.25">
      <c r="A11" s="21" t="s">
        <v>56</v>
      </c>
      <c r="B11" s="208">
        <f t="shared" si="0"/>
        <v>130.1</v>
      </c>
      <c r="C11" s="22">
        <v>130100</v>
      </c>
      <c r="D11" s="14"/>
      <c r="E11" s="2"/>
      <c r="F11" s="2"/>
      <c r="G11" s="4"/>
      <c r="H11" s="4"/>
    </row>
    <row r="12" spans="1:8" x14ac:dyDescent="0.25">
      <c r="A12" s="21" t="s">
        <v>95</v>
      </c>
      <c r="B12" s="208">
        <f t="shared" si="0"/>
        <v>113</v>
      </c>
      <c r="C12" s="22">
        <v>113000</v>
      </c>
      <c r="D12" s="14"/>
      <c r="E12" s="2"/>
      <c r="F12" s="2"/>
      <c r="G12" s="4"/>
      <c r="H12" s="4"/>
    </row>
    <row r="13" spans="1:8" x14ac:dyDescent="0.25">
      <c r="A13" s="2"/>
      <c r="B13" s="2"/>
      <c r="C13" s="2"/>
      <c r="D13" s="2"/>
      <c r="E13" s="2"/>
      <c r="F13" s="2"/>
    </row>
    <row r="14" spans="1:8" x14ac:dyDescent="0.25">
      <c r="A14" s="2"/>
      <c r="B14" s="2"/>
      <c r="C14" s="2"/>
      <c r="D14" s="2"/>
      <c r="E14" s="2"/>
      <c r="F14" s="2"/>
    </row>
    <row r="15" spans="1:8" x14ac:dyDescent="0.25">
      <c r="A15" s="2"/>
      <c r="B15" s="2"/>
      <c r="C15" s="2"/>
      <c r="D15" s="2"/>
      <c r="E15" s="2"/>
      <c r="F15" s="2"/>
    </row>
    <row r="16" spans="1:8" x14ac:dyDescent="0.25">
      <c r="A16" s="2"/>
      <c r="B16" s="2"/>
      <c r="C16" s="2"/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</sheetData>
  <printOptions horizontalCentered="1" verticalCentered="1"/>
  <pageMargins left="0.74803149606299213" right="0.74803149606299213" top="0.98425196850393704" bottom="0.98425196850393704" header="0.31496062992125984" footer="0.31496062992125984"/>
  <pageSetup scale="96" orientation="portrait" horizontalDpi="200" verticalDpi="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9" tint="0.39997558519241921"/>
  </sheetPr>
  <dimension ref="A1:C17"/>
  <sheetViews>
    <sheetView showGridLines="0" workbookViewId="0">
      <selection activeCell="B3" sqref="B3"/>
    </sheetView>
  </sheetViews>
  <sheetFormatPr baseColWidth="10" defaultRowHeight="12.75" x14ac:dyDescent="0.2"/>
  <cols>
    <col min="1" max="1" width="35.5703125" style="12" customWidth="1"/>
    <col min="2" max="2" width="28.42578125" style="12" customWidth="1"/>
    <col min="3" max="3" width="28.85546875" style="12" customWidth="1"/>
    <col min="4" max="16384" width="11.42578125" style="12"/>
  </cols>
  <sheetData>
    <row r="1" spans="1:3" ht="51" customHeight="1" x14ac:dyDescent="0.2">
      <c r="A1" s="316" t="s">
        <v>209</v>
      </c>
      <c r="B1" s="143"/>
      <c r="C1" s="143"/>
    </row>
    <row r="2" spans="1:3" ht="33" customHeight="1" x14ac:dyDescent="0.2">
      <c r="A2" s="426" t="s">
        <v>86</v>
      </c>
      <c r="B2" s="166" t="s">
        <v>87</v>
      </c>
      <c r="C2" s="163"/>
    </row>
    <row r="3" spans="1:3" ht="31.5" customHeight="1" x14ac:dyDescent="0.2">
      <c r="A3" s="427"/>
      <c r="B3" s="164" t="s">
        <v>210</v>
      </c>
      <c r="C3" s="165" t="s">
        <v>211</v>
      </c>
    </row>
    <row r="4" spans="1:3" s="94" customFormat="1" ht="45" customHeight="1" x14ac:dyDescent="0.25">
      <c r="A4" s="335">
        <v>2007</v>
      </c>
      <c r="B4" s="336">
        <v>5881</v>
      </c>
      <c r="C4" s="337">
        <v>16303</v>
      </c>
    </row>
    <row r="5" spans="1:3" s="94" customFormat="1" ht="45" customHeight="1" x14ac:dyDescent="0.25">
      <c r="A5" s="335">
        <v>2008</v>
      </c>
      <c r="B5" s="336">
        <v>4925</v>
      </c>
      <c r="C5" s="337">
        <v>16049</v>
      </c>
    </row>
    <row r="6" spans="1:3" s="94" customFormat="1" ht="45" customHeight="1" x14ac:dyDescent="0.25">
      <c r="A6" s="335">
        <v>2009</v>
      </c>
      <c r="B6" s="336">
        <v>2659</v>
      </c>
      <c r="C6" s="337">
        <v>9619</v>
      </c>
    </row>
    <row r="7" spans="1:3" s="94" customFormat="1" ht="45" customHeight="1" x14ac:dyDescent="0.25">
      <c r="A7" s="335">
        <v>2010</v>
      </c>
      <c r="B7" s="336">
        <v>3364</v>
      </c>
      <c r="C7" s="337">
        <v>13711</v>
      </c>
    </row>
    <row r="8" spans="1:3" s="94" customFormat="1" ht="45" customHeight="1" x14ac:dyDescent="0.25">
      <c r="A8" s="335">
        <v>2011</v>
      </c>
      <c r="B8" s="336">
        <v>1996</v>
      </c>
      <c r="C8" s="338">
        <v>9390</v>
      </c>
    </row>
    <row r="9" spans="1:3" s="94" customFormat="1" ht="45" customHeight="1" x14ac:dyDescent="0.25">
      <c r="A9" s="339">
        <v>2012</v>
      </c>
      <c r="B9" s="340">
        <v>1461</v>
      </c>
      <c r="C9" s="338">
        <v>7106</v>
      </c>
    </row>
    <row r="10" spans="1:3" s="94" customFormat="1" ht="45" customHeight="1" x14ac:dyDescent="0.25">
      <c r="A10" s="339">
        <v>2013</v>
      </c>
      <c r="B10" s="340">
        <v>1560</v>
      </c>
      <c r="C10" s="338">
        <v>6953</v>
      </c>
    </row>
    <row r="11" spans="1:3" s="94" customFormat="1" ht="45" customHeight="1" x14ac:dyDescent="0.25">
      <c r="A11" s="335">
        <v>2014</v>
      </c>
      <c r="B11" s="340">
        <v>1956</v>
      </c>
      <c r="C11" s="341">
        <v>8776</v>
      </c>
    </row>
    <row r="12" spans="1:3" s="94" customFormat="1" ht="45" customHeight="1" x14ac:dyDescent="0.25">
      <c r="A12" s="339">
        <v>2015</v>
      </c>
      <c r="B12" s="340">
        <v>471</v>
      </c>
      <c r="C12" s="341">
        <v>2376</v>
      </c>
    </row>
    <row r="13" spans="1:3" s="94" customFormat="1" ht="45" customHeight="1" x14ac:dyDescent="0.25">
      <c r="A13" s="339">
        <v>2016</v>
      </c>
      <c r="B13" s="342">
        <v>683</v>
      </c>
      <c r="C13" s="341">
        <v>2960</v>
      </c>
    </row>
    <row r="14" spans="1:3" s="94" customFormat="1" ht="45" customHeight="1" x14ac:dyDescent="0.25">
      <c r="A14" s="343">
        <v>2017</v>
      </c>
      <c r="B14" s="148">
        <v>1622</v>
      </c>
      <c r="C14" s="344">
        <v>7736</v>
      </c>
    </row>
    <row r="15" spans="1:3" ht="21.75" customHeight="1" x14ac:dyDescent="0.2">
      <c r="A15" s="424" t="s">
        <v>208</v>
      </c>
      <c r="B15" s="424"/>
      <c r="C15" s="424"/>
    </row>
    <row r="16" spans="1:3" ht="20.100000000000001" customHeight="1" x14ac:dyDescent="0.2">
      <c r="A16" s="40" t="s">
        <v>207</v>
      </c>
      <c r="B16" s="201"/>
      <c r="C16" s="201"/>
    </row>
    <row r="17" spans="1:3" ht="17.25" customHeight="1" x14ac:dyDescent="0.2">
      <c r="A17" s="425"/>
      <c r="B17" s="425"/>
      <c r="C17" s="425"/>
    </row>
  </sheetData>
  <mergeCells count="3">
    <mergeCell ref="A15:C15"/>
    <mergeCell ref="A17:C17"/>
    <mergeCell ref="A2:A3"/>
  </mergeCells>
  <printOptions horizontalCentered="1" verticalCentered="1"/>
  <pageMargins left="0.74803149606299213" right="0.74803149606299213" top="0.98425196850393704" bottom="0.98425196850393704" header="0.31496062992125984" footer="0.31496062992125984"/>
  <pageSetup scale="95" orientation="portrait" horizontalDpi="200" verticalDpi="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9" tint="0.39997558519241921"/>
  </sheetPr>
  <dimension ref="A1:G19"/>
  <sheetViews>
    <sheetView showGridLines="0" workbookViewId="0">
      <selection activeCell="A2" sqref="A2:A3"/>
    </sheetView>
  </sheetViews>
  <sheetFormatPr baseColWidth="10" defaultRowHeight="12.75" x14ac:dyDescent="0.2"/>
  <cols>
    <col min="1" max="1" width="27.140625" style="12" customWidth="1"/>
    <col min="2" max="5" width="16.85546875" style="12" customWidth="1"/>
    <col min="6" max="6" width="11.5703125" style="27" customWidth="1"/>
    <col min="7" max="16384" width="11.42578125" style="12"/>
  </cols>
  <sheetData>
    <row r="1" spans="1:7" ht="65.099999999999994" customHeight="1" x14ac:dyDescent="0.2">
      <c r="A1" s="325" t="s">
        <v>128</v>
      </c>
      <c r="B1" s="160"/>
      <c r="C1" s="160"/>
      <c r="D1" s="160"/>
      <c r="E1" s="160"/>
    </row>
    <row r="2" spans="1:7" ht="33.75" customHeight="1" x14ac:dyDescent="0.2">
      <c r="A2" s="409" t="s">
        <v>121</v>
      </c>
      <c r="B2" s="412" t="s">
        <v>119</v>
      </c>
      <c r="C2" s="152" t="s">
        <v>118</v>
      </c>
      <c r="D2" s="153"/>
      <c r="E2" s="153"/>
    </row>
    <row r="3" spans="1:7" ht="33.75" customHeight="1" x14ac:dyDescent="0.2">
      <c r="A3" s="411"/>
      <c r="B3" s="413"/>
      <c r="C3" s="118" t="s">
        <v>7</v>
      </c>
      <c r="D3" s="118" t="s">
        <v>116</v>
      </c>
      <c r="E3" s="121" t="s">
        <v>117</v>
      </c>
      <c r="G3" s="40"/>
    </row>
    <row r="4" spans="1:7" s="94" customFormat="1" ht="65.099999999999994" customHeight="1" x14ac:dyDescent="0.25">
      <c r="A4" s="167" t="s">
        <v>32</v>
      </c>
      <c r="B4" s="168">
        <f>SUM(B5:B7)</f>
        <v>25652600</v>
      </c>
      <c r="C4" s="161">
        <f t="shared" ref="C4:E4" si="0">SUM(C5:C7)</f>
        <v>3670900</v>
      </c>
      <c r="D4" s="161">
        <f t="shared" si="0"/>
        <v>1544800</v>
      </c>
      <c r="E4" s="171">
        <f t="shared" si="0"/>
        <v>2126100</v>
      </c>
      <c r="F4" s="170"/>
    </row>
    <row r="5" spans="1:7" s="94" customFormat="1" ht="36.950000000000003" customHeight="1" x14ac:dyDescent="0.25">
      <c r="A5" s="317" t="s">
        <v>29</v>
      </c>
      <c r="B5" s="318">
        <f>B9+B13</f>
        <v>13787800</v>
      </c>
      <c r="C5" s="318">
        <f>C9+C13</f>
        <v>2261100</v>
      </c>
      <c r="D5" s="318">
        <f>D9+D13</f>
        <v>951900</v>
      </c>
      <c r="E5" s="327">
        <f>E9+E13</f>
        <v>1309200</v>
      </c>
      <c r="F5" s="170"/>
    </row>
    <row r="6" spans="1:7" s="94" customFormat="1" ht="36.950000000000003" customHeight="1" x14ac:dyDescent="0.25">
      <c r="A6" s="317" t="s">
        <v>30</v>
      </c>
      <c r="B6" s="318">
        <f>B10</f>
        <v>11853000</v>
      </c>
      <c r="C6" s="318">
        <f t="shared" ref="C6:E6" si="1">C10</f>
        <v>1402500</v>
      </c>
      <c r="D6" s="318">
        <f t="shared" si="1"/>
        <v>592900</v>
      </c>
      <c r="E6" s="327">
        <f t="shared" si="1"/>
        <v>809600</v>
      </c>
      <c r="F6" s="170"/>
    </row>
    <row r="7" spans="1:7" s="94" customFormat="1" ht="36.950000000000003" customHeight="1" x14ac:dyDescent="0.25">
      <c r="A7" s="317" t="s">
        <v>31</v>
      </c>
      <c r="B7" s="318">
        <f>B11+B15</f>
        <v>11800</v>
      </c>
      <c r="C7" s="318">
        <f>C11+C15</f>
        <v>7300</v>
      </c>
      <c r="D7" s="318">
        <f>D11+D15</f>
        <v>0</v>
      </c>
      <c r="E7" s="327">
        <f>E11+E15</f>
        <v>7300</v>
      </c>
      <c r="F7" s="170"/>
    </row>
    <row r="8" spans="1:7" s="94" customFormat="1" ht="65.099999999999994" customHeight="1" x14ac:dyDescent="0.25">
      <c r="A8" s="139" t="s">
        <v>11</v>
      </c>
      <c r="B8" s="161">
        <f>SUM(B9:B11)</f>
        <v>23175200</v>
      </c>
      <c r="C8" s="161">
        <f>SUM(C9:C11)</f>
        <v>3505700</v>
      </c>
      <c r="D8" s="161">
        <f t="shared" ref="D8:E8" si="2">SUM(D9:D11)</f>
        <v>1450300</v>
      </c>
      <c r="E8" s="169">
        <f t="shared" si="2"/>
        <v>2055400</v>
      </c>
      <c r="F8" s="170"/>
    </row>
    <row r="9" spans="1:7" s="94" customFormat="1" ht="36.950000000000003" customHeight="1" x14ac:dyDescent="0.25">
      <c r="A9" s="317" t="s">
        <v>29</v>
      </c>
      <c r="B9" s="318">
        <v>11312200</v>
      </c>
      <c r="C9" s="318">
        <v>2095900</v>
      </c>
      <c r="D9" s="318">
        <v>857400</v>
      </c>
      <c r="E9" s="327">
        <v>1238500</v>
      </c>
      <c r="F9" s="170"/>
    </row>
    <row r="10" spans="1:7" s="94" customFormat="1" ht="36.950000000000003" customHeight="1" x14ac:dyDescent="0.25">
      <c r="A10" s="317" t="s">
        <v>30</v>
      </c>
      <c r="B10" s="318">
        <v>11853000</v>
      </c>
      <c r="C10" s="318">
        <v>1402500</v>
      </c>
      <c r="D10" s="318">
        <v>592900</v>
      </c>
      <c r="E10" s="327">
        <v>809600</v>
      </c>
      <c r="F10" s="170"/>
    </row>
    <row r="11" spans="1:7" s="94" customFormat="1" ht="36.950000000000003" customHeight="1" x14ac:dyDescent="0.25">
      <c r="A11" s="317" t="s">
        <v>31</v>
      </c>
      <c r="B11" s="318">
        <v>10000</v>
      </c>
      <c r="C11" s="327">
        <v>7300</v>
      </c>
      <c r="D11" s="318">
        <v>0</v>
      </c>
      <c r="E11" s="327">
        <v>7300</v>
      </c>
      <c r="F11" s="170"/>
    </row>
    <row r="12" spans="1:7" s="94" customFormat="1" ht="65.099999999999994" customHeight="1" x14ac:dyDescent="0.25">
      <c r="A12" s="187" t="s">
        <v>15</v>
      </c>
      <c r="B12" s="161">
        <f>SUM(B13:B15)</f>
        <v>2477400</v>
      </c>
      <c r="C12" s="161">
        <f t="shared" ref="C12:E12" si="3">SUM(C13:C15)</f>
        <v>165200</v>
      </c>
      <c r="D12" s="161">
        <f t="shared" si="3"/>
        <v>94500</v>
      </c>
      <c r="E12" s="169">
        <f t="shared" si="3"/>
        <v>70700</v>
      </c>
      <c r="F12" s="170"/>
    </row>
    <row r="13" spans="1:7" s="94" customFormat="1" ht="36.950000000000003" customHeight="1" x14ac:dyDescent="0.25">
      <c r="A13" s="185" t="s">
        <v>29</v>
      </c>
      <c r="B13" s="318">
        <v>2475600</v>
      </c>
      <c r="C13" s="318">
        <v>165200</v>
      </c>
      <c r="D13" s="318">
        <v>94500</v>
      </c>
      <c r="E13" s="327">
        <v>70700</v>
      </c>
      <c r="F13" s="170"/>
    </row>
    <row r="14" spans="1:7" s="94" customFormat="1" ht="36.950000000000003" customHeight="1" x14ac:dyDescent="0.25">
      <c r="A14" s="317" t="s">
        <v>30</v>
      </c>
      <c r="B14" s="297" t="s">
        <v>106</v>
      </c>
      <c r="C14" s="297" t="s">
        <v>106</v>
      </c>
      <c r="D14" s="297" t="s">
        <v>106</v>
      </c>
      <c r="E14" s="387" t="s">
        <v>106</v>
      </c>
      <c r="F14" s="170"/>
    </row>
    <row r="15" spans="1:7" s="94" customFormat="1" ht="36.950000000000003" customHeight="1" x14ac:dyDescent="0.25">
      <c r="A15" s="151" t="s">
        <v>31</v>
      </c>
      <c r="B15" s="148">
        <v>1800</v>
      </c>
      <c r="C15" s="148">
        <v>0</v>
      </c>
      <c r="D15" s="148">
        <v>0</v>
      </c>
      <c r="E15" s="328">
        <v>0</v>
      </c>
      <c r="F15" s="170"/>
    </row>
    <row r="16" spans="1:7" ht="18.95" customHeight="1" x14ac:dyDescent="0.2">
      <c r="A16" s="35" t="s">
        <v>109</v>
      </c>
    </row>
    <row r="17" spans="1:5" ht="18.95" customHeight="1" x14ac:dyDescent="0.2">
      <c r="A17" s="86" t="s">
        <v>23</v>
      </c>
    </row>
    <row r="18" spans="1:5" ht="18.95" customHeight="1" x14ac:dyDescent="0.2">
      <c r="A18" s="85" t="s">
        <v>24</v>
      </c>
      <c r="B18" s="68"/>
      <c r="C18" s="40"/>
      <c r="D18" s="40"/>
      <c r="E18" s="40"/>
    </row>
    <row r="19" spans="1:5" s="87" customFormat="1" ht="15" customHeight="1" x14ac:dyDescent="0.2">
      <c r="B19" s="35"/>
      <c r="C19" s="35"/>
      <c r="D19" s="35"/>
      <c r="E19" s="35"/>
    </row>
  </sheetData>
  <mergeCells count="2">
    <mergeCell ref="A2:A3"/>
    <mergeCell ref="B2:B3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horizontalDpi="200" verticalDpi="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9" tint="0.39997558519241921"/>
  </sheetPr>
  <dimension ref="A1:J22"/>
  <sheetViews>
    <sheetView showGridLines="0" zoomScaleNormal="100" zoomScaleSheetLayoutView="100" workbookViewId="0"/>
  </sheetViews>
  <sheetFormatPr baseColWidth="10" defaultRowHeight="12.75" x14ac:dyDescent="0.2"/>
  <cols>
    <col min="1" max="1" width="27.140625" style="40" customWidth="1"/>
    <col min="2" max="4" width="12" style="40" customWidth="1"/>
    <col min="5" max="8" width="7.85546875" style="40" customWidth="1"/>
    <col min="9" max="9" width="15.140625" style="40" customWidth="1"/>
    <col min="10" max="256" width="11.42578125" style="40"/>
    <col min="257" max="257" width="37.7109375" style="40" customWidth="1"/>
    <col min="258" max="259" width="23.42578125" style="40" customWidth="1"/>
    <col min="260" max="260" width="11.140625" style="40" customWidth="1"/>
    <col min="261" max="265" width="0" style="40" hidden="1" customWidth="1"/>
    <col min="266" max="512" width="11.42578125" style="40"/>
    <col min="513" max="513" width="37.7109375" style="40" customWidth="1"/>
    <col min="514" max="515" width="23.42578125" style="40" customWidth="1"/>
    <col min="516" max="516" width="11.140625" style="40" customWidth="1"/>
    <col min="517" max="521" width="0" style="40" hidden="1" customWidth="1"/>
    <col min="522" max="768" width="11.42578125" style="40"/>
    <col min="769" max="769" width="37.7109375" style="40" customWidth="1"/>
    <col min="770" max="771" width="23.42578125" style="40" customWidth="1"/>
    <col min="772" max="772" width="11.140625" style="40" customWidth="1"/>
    <col min="773" max="777" width="0" style="40" hidden="1" customWidth="1"/>
    <col min="778" max="1024" width="11.42578125" style="40"/>
    <col min="1025" max="1025" width="37.7109375" style="40" customWidth="1"/>
    <col min="1026" max="1027" width="23.42578125" style="40" customWidth="1"/>
    <col min="1028" max="1028" width="11.140625" style="40" customWidth="1"/>
    <col min="1029" max="1033" width="0" style="40" hidden="1" customWidth="1"/>
    <col min="1034" max="1280" width="11.42578125" style="40"/>
    <col min="1281" max="1281" width="37.7109375" style="40" customWidth="1"/>
    <col min="1282" max="1283" width="23.42578125" style="40" customWidth="1"/>
    <col min="1284" max="1284" width="11.140625" style="40" customWidth="1"/>
    <col min="1285" max="1289" width="0" style="40" hidden="1" customWidth="1"/>
    <col min="1290" max="1536" width="11.42578125" style="40"/>
    <col min="1537" max="1537" width="37.7109375" style="40" customWidth="1"/>
    <col min="1538" max="1539" width="23.42578125" style="40" customWidth="1"/>
    <col min="1540" max="1540" width="11.140625" style="40" customWidth="1"/>
    <col min="1541" max="1545" width="0" style="40" hidden="1" customWidth="1"/>
    <col min="1546" max="1792" width="11.42578125" style="40"/>
    <col min="1793" max="1793" width="37.7109375" style="40" customWidth="1"/>
    <col min="1794" max="1795" width="23.42578125" style="40" customWidth="1"/>
    <col min="1796" max="1796" width="11.140625" style="40" customWidth="1"/>
    <col min="1797" max="1801" width="0" style="40" hidden="1" customWidth="1"/>
    <col min="1802" max="2048" width="11.42578125" style="40"/>
    <col min="2049" max="2049" width="37.7109375" style="40" customWidth="1"/>
    <col min="2050" max="2051" width="23.42578125" style="40" customWidth="1"/>
    <col min="2052" max="2052" width="11.140625" style="40" customWidth="1"/>
    <col min="2053" max="2057" width="0" style="40" hidden="1" customWidth="1"/>
    <col min="2058" max="2304" width="11.42578125" style="40"/>
    <col min="2305" max="2305" width="37.7109375" style="40" customWidth="1"/>
    <col min="2306" max="2307" width="23.42578125" style="40" customWidth="1"/>
    <col min="2308" max="2308" width="11.140625" style="40" customWidth="1"/>
    <col min="2309" max="2313" width="0" style="40" hidden="1" customWidth="1"/>
    <col min="2314" max="2560" width="11.42578125" style="40"/>
    <col min="2561" max="2561" width="37.7109375" style="40" customWidth="1"/>
    <col min="2562" max="2563" width="23.42578125" style="40" customWidth="1"/>
    <col min="2564" max="2564" width="11.140625" style="40" customWidth="1"/>
    <col min="2565" max="2569" width="0" style="40" hidden="1" customWidth="1"/>
    <col min="2570" max="2816" width="11.42578125" style="40"/>
    <col min="2817" max="2817" width="37.7109375" style="40" customWidth="1"/>
    <col min="2818" max="2819" width="23.42578125" style="40" customWidth="1"/>
    <col min="2820" max="2820" width="11.140625" style="40" customWidth="1"/>
    <col min="2821" max="2825" width="0" style="40" hidden="1" customWidth="1"/>
    <col min="2826" max="3072" width="11.42578125" style="40"/>
    <col min="3073" max="3073" width="37.7109375" style="40" customWidth="1"/>
    <col min="3074" max="3075" width="23.42578125" style="40" customWidth="1"/>
    <col min="3076" max="3076" width="11.140625" style="40" customWidth="1"/>
    <col min="3077" max="3081" width="0" style="40" hidden="1" customWidth="1"/>
    <col min="3082" max="3328" width="11.42578125" style="40"/>
    <col min="3329" max="3329" width="37.7109375" style="40" customWidth="1"/>
    <col min="3330" max="3331" width="23.42578125" style="40" customWidth="1"/>
    <col min="3332" max="3332" width="11.140625" style="40" customWidth="1"/>
    <col min="3333" max="3337" width="0" style="40" hidden="1" customWidth="1"/>
    <col min="3338" max="3584" width="11.42578125" style="40"/>
    <col min="3585" max="3585" width="37.7109375" style="40" customWidth="1"/>
    <col min="3586" max="3587" width="23.42578125" style="40" customWidth="1"/>
    <col min="3588" max="3588" width="11.140625" style="40" customWidth="1"/>
    <col min="3589" max="3593" width="0" style="40" hidden="1" customWidth="1"/>
    <col min="3594" max="3840" width="11.42578125" style="40"/>
    <col min="3841" max="3841" width="37.7109375" style="40" customWidth="1"/>
    <col min="3842" max="3843" width="23.42578125" style="40" customWidth="1"/>
    <col min="3844" max="3844" width="11.140625" style="40" customWidth="1"/>
    <col min="3845" max="3849" width="0" style="40" hidden="1" customWidth="1"/>
    <col min="3850" max="4096" width="11.42578125" style="40"/>
    <col min="4097" max="4097" width="37.7109375" style="40" customWidth="1"/>
    <col min="4098" max="4099" width="23.42578125" style="40" customWidth="1"/>
    <col min="4100" max="4100" width="11.140625" style="40" customWidth="1"/>
    <col min="4101" max="4105" width="0" style="40" hidden="1" customWidth="1"/>
    <col min="4106" max="4352" width="11.42578125" style="40"/>
    <col min="4353" max="4353" width="37.7109375" style="40" customWidth="1"/>
    <col min="4354" max="4355" width="23.42578125" style="40" customWidth="1"/>
    <col min="4356" max="4356" width="11.140625" style="40" customWidth="1"/>
    <col min="4357" max="4361" width="0" style="40" hidden="1" customWidth="1"/>
    <col min="4362" max="4608" width="11.42578125" style="40"/>
    <col min="4609" max="4609" width="37.7109375" style="40" customWidth="1"/>
    <col min="4610" max="4611" width="23.42578125" style="40" customWidth="1"/>
    <col min="4612" max="4612" width="11.140625" style="40" customWidth="1"/>
    <col min="4613" max="4617" width="0" style="40" hidden="1" customWidth="1"/>
    <col min="4618" max="4864" width="11.42578125" style="40"/>
    <col min="4865" max="4865" width="37.7109375" style="40" customWidth="1"/>
    <col min="4866" max="4867" width="23.42578125" style="40" customWidth="1"/>
    <col min="4868" max="4868" width="11.140625" style="40" customWidth="1"/>
    <col min="4869" max="4873" width="0" style="40" hidden="1" customWidth="1"/>
    <col min="4874" max="5120" width="11.42578125" style="40"/>
    <col min="5121" max="5121" width="37.7109375" style="40" customWidth="1"/>
    <col min="5122" max="5123" width="23.42578125" style="40" customWidth="1"/>
    <col min="5124" max="5124" width="11.140625" style="40" customWidth="1"/>
    <col min="5125" max="5129" width="0" style="40" hidden="1" customWidth="1"/>
    <col min="5130" max="5376" width="11.42578125" style="40"/>
    <col min="5377" max="5377" width="37.7109375" style="40" customWidth="1"/>
    <col min="5378" max="5379" width="23.42578125" style="40" customWidth="1"/>
    <col min="5380" max="5380" width="11.140625" style="40" customWidth="1"/>
    <col min="5381" max="5385" width="0" style="40" hidden="1" customWidth="1"/>
    <col min="5386" max="5632" width="11.42578125" style="40"/>
    <col min="5633" max="5633" width="37.7109375" style="40" customWidth="1"/>
    <col min="5634" max="5635" width="23.42578125" style="40" customWidth="1"/>
    <col min="5636" max="5636" width="11.140625" style="40" customWidth="1"/>
    <col min="5637" max="5641" width="0" style="40" hidden="1" customWidth="1"/>
    <col min="5642" max="5888" width="11.42578125" style="40"/>
    <col min="5889" max="5889" width="37.7109375" style="40" customWidth="1"/>
    <col min="5890" max="5891" width="23.42578125" style="40" customWidth="1"/>
    <col min="5892" max="5892" width="11.140625" style="40" customWidth="1"/>
    <col min="5893" max="5897" width="0" style="40" hidden="1" customWidth="1"/>
    <col min="5898" max="6144" width="11.42578125" style="40"/>
    <col min="6145" max="6145" width="37.7109375" style="40" customWidth="1"/>
    <col min="6146" max="6147" width="23.42578125" style="40" customWidth="1"/>
    <col min="6148" max="6148" width="11.140625" style="40" customWidth="1"/>
    <col min="6149" max="6153" width="0" style="40" hidden="1" customWidth="1"/>
    <col min="6154" max="6400" width="11.42578125" style="40"/>
    <col min="6401" max="6401" width="37.7109375" style="40" customWidth="1"/>
    <col min="6402" max="6403" width="23.42578125" style="40" customWidth="1"/>
    <col min="6404" max="6404" width="11.140625" style="40" customWidth="1"/>
    <col min="6405" max="6409" width="0" style="40" hidden="1" customWidth="1"/>
    <col min="6410" max="6656" width="11.42578125" style="40"/>
    <col min="6657" max="6657" width="37.7109375" style="40" customWidth="1"/>
    <col min="6658" max="6659" width="23.42578125" style="40" customWidth="1"/>
    <col min="6660" max="6660" width="11.140625" style="40" customWidth="1"/>
    <col min="6661" max="6665" width="0" style="40" hidden="1" customWidth="1"/>
    <col min="6666" max="6912" width="11.42578125" style="40"/>
    <col min="6913" max="6913" width="37.7109375" style="40" customWidth="1"/>
    <col min="6914" max="6915" width="23.42578125" style="40" customWidth="1"/>
    <col min="6916" max="6916" width="11.140625" style="40" customWidth="1"/>
    <col min="6917" max="6921" width="0" style="40" hidden="1" customWidth="1"/>
    <col min="6922" max="7168" width="11.42578125" style="40"/>
    <col min="7169" max="7169" width="37.7109375" style="40" customWidth="1"/>
    <col min="7170" max="7171" width="23.42578125" style="40" customWidth="1"/>
    <col min="7172" max="7172" width="11.140625" style="40" customWidth="1"/>
    <col min="7173" max="7177" width="0" style="40" hidden="1" customWidth="1"/>
    <col min="7178" max="7424" width="11.42578125" style="40"/>
    <col min="7425" max="7425" width="37.7109375" style="40" customWidth="1"/>
    <col min="7426" max="7427" width="23.42578125" style="40" customWidth="1"/>
    <col min="7428" max="7428" width="11.140625" style="40" customWidth="1"/>
    <col min="7429" max="7433" width="0" style="40" hidden="1" customWidth="1"/>
    <col min="7434" max="7680" width="11.42578125" style="40"/>
    <col min="7681" max="7681" width="37.7109375" style="40" customWidth="1"/>
    <col min="7682" max="7683" width="23.42578125" style="40" customWidth="1"/>
    <col min="7684" max="7684" width="11.140625" style="40" customWidth="1"/>
    <col min="7685" max="7689" width="0" style="40" hidden="1" customWidth="1"/>
    <col min="7690" max="7936" width="11.42578125" style="40"/>
    <col min="7937" max="7937" width="37.7109375" style="40" customWidth="1"/>
    <col min="7938" max="7939" width="23.42578125" style="40" customWidth="1"/>
    <col min="7940" max="7940" width="11.140625" style="40" customWidth="1"/>
    <col min="7941" max="7945" width="0" style="40" hidden="1" customWidth="1"/>
    <col min="7946" max="8192" width="11.42578125" style="40"/>
    <col min="8193" max="8193" width="37.7109375" style="40" customWidth="1"/>
    <col min="8194" max="8195" width="23.42578125" style="40" customWidth="1"/>
    <col min="8196" max="8196" width="11.140625" style="40" customWidth="1"/>
    <col min="8197" max="8201" width="0" style="40" hidden="1" customWidth="1"/>
    <col min="8202" max="8448" width="11.42578125" style="40"/>
    <col min="8449" max="8449" width="37.7109375" style="40" customWidth="1"/>
    <col min="8450" max="8451" width="23.42578125" style="40" customWidth="1"/>
    <col min="8452" max="8452" width="11.140625" style="40" customWidth="1"/>
    <col min="8453" max="8457" width="0" style="40" hidden="1" customWidth="1"/>
    <col min="8458" max="8704" width="11.42578125" style="40"/>
    <col min="8705" max="8705" width="37.7109375" style="40" customWidth="1"/>
    <col min="8706" max="8707" width="23.42578125" style="40" customWidth="1"/>
    <col min="8708" max="8708" width="11.140625" style="40" customWidth="1"/>
    <col min="8709" max="8713" width="0" style="40" hidden="1" customWidth="1"/>
    <col min="8714" max="8960" width="11.42578125" style="40"/>
    <col min="8961" max="8961" width="37.7109375" style="40" customWidth="1"/>
    <col min="8962" max="8963" width="23.42578125" style="40" customWidth="1"/>
    <col min="8964" max="8964" width="11.140625" style="40" customWidth="1"/>
    <col min="8965" max="8969" width="0" style="40" hidden="1" customWidth="1"/>
    <col min="8970" max="9216" width="11.42578125" style="40"/>
    <col min="9217" max="9217" width="37.7109375" style="40" customWidth="1"/>
    <col min="9218" max="9219" width="23.42578125" style="40" customWidth="1"/>
    <col min="9220" max="9220" width="11.140625" style="40" customWidth="1"/>
    <col min="9221" max="9225" width="0" style="40" hidden="1" customWidth="1"/>
    <col min="9226" max="9472" width="11.42578125" style="40"/>
    <col min="9473" max="9473" width="37.7109375" style="40" customWidth="1"/>
    <col min="9474" max="9475" width="23.42578125" style="40" customWidth="1"/>
    <col min="9476" max="9476" width="11.140625" style="40" customWidth="1"/>
    <col min="9477" max="9481" width="0" style="40" hidden="1" customWidth="1"/>
    <col min="9482" max="9728" width="11.42578125" style="40"/>
    <col min="9729" max="9729" width="37.7109375" style="40" customWidth="1"/>
    <col min="9730" max="9731" width="23.42578125" style="40" customWidth="1"/>
    <col min="9732" max="9732" width="11.140625" style="40" customWidth="1"/>
    <col min="9733" max="9737" width="0" style="40" hidden="1" customWidth="1"/>
    <col min="9738" max="9984" width="11.42578125" style="40"/>
    <col min="9985" max="9985" width="37.7109375" style="40" customWidth="1"/>
    <col min="9986" max="9987" width="23.42578125" style="40" customWidth="1"/>
    <col min="9988" max="9988" width="11.140625" style="40" customWidth="1"/>
    <col min="9989" max="9993" width="0" style="40" hidden="1" customWidth="1"/>
    <col min="9994" max="10240" width="11.42578125" style="40"/>
    <col min="10241" max="10241" width="37.7109375" style="40" customWidth="1"/>
    <col min="10242" max="10243" width="23.42578125" style="40" customWidth="1"/>
    <col min="10244" max="10244" width="11.140625" style="40" customWidth="1"/>
    <col min="10245" max="10249" width="0" style="40" hidden="1" customWidth="1"/>
    <col min="10250" max="10496" width="11.42578125" style="40"/>
    <col min="10497" max="10497" width="37.7109375" style="40" customWidth="1"/>
    <col min="10498" max="10499" width="23.42578125" style="40" customWidth="1"/>
    <col min="10500" max="10500" width="11.140625" style="40" customWidth="1"/>
    <col min="10501" max="10505" width="0" style="40" hidden="1" customWidth="1"/>
    <col min="10506" max="10752" width="11.42578125" style="40"/>
    <col min="10753" max="10753" width="37.7109375" style="40" customWidth="1"/>
    <col min="10754" max="10755" width="23.42578125" style="40" customWidth="1"/>
    <col min="10756" max="10756" width="11.140625" style="40" customWidth="1"/>
    <col min="10757" max="10761" width="0" style="40" hidden="1" customWidth="1"/>
    <col min="10762" max="11008" width="11.42578125" style="40"/>
    <col min="11009" max="11009" width="37.7109375" style="40" customWidth="1"/>
    <col min="11010" max="11011" width="23.42578125" style="40" customWidth="1"/>
    <col min="11012" max="11012" width="11.140625" style="40" customWidth="1"/>
    <col min="11013" max="11017" width="0" style="40" hidden="1" customWidth="1"/>
    <col min="11018" max="11264" width="11.42578125" style="40"/>
    <col min="11265" max="11265" width="37.7109375" style="40" customWidth="1"/>
    <col min="11266" max="11267" width="23.42578125" style="40" customWidth="1"/>
    <col min="11268" max="11268" width="11.140625" style="40" customWidth="1"/>
    <col min="11269" max="11273" width="0" style="40" hidden="1" customWidth="1"/>
    <col min="11274" max="11520" width="11.42578125" style="40"/>
    <col min="11521" max="11521" width="37.7109375" style="40" customWidth="1"/>
    <col min="11522" max="11523" width="23.42578125" style="40" customWidth="1"/>
    <col min="11524" max="11524" width="11.140625" style="40" customWidth="1"/>
    <col min="11525" max="11529" width="0" style="40" hidden="1" customWidth="1"/>
    <col min="11530" max="11776" width="11.42578125" style="40"/>
    <col min="11777" max="11777" width="37.7109375" style="40" customWidth="1"/>
    <col min="11778" max="11779" width="23.42578125" style="40" customWidth="1"/>
    <col min="11780" max="11780" width="11.140625" style="40" customWidth="1"/>
    <col min="11781" max="11785" width="0" style="40" hidden="1" customWidth="1"/>
    <col min="11786" max="12032" width="11.42578125" style="40"/>
    <col min="12033" max="12033" width="37.7109375" style="40" customWidth="1"/>
    <col min="12034" max="12035" width="23.42578125" style="40" customWidth="1"/>
    <col min="12036" max="12036" width="11.140625" style="40" customWidth="1"/>
    <col min="12037" max="12041" width="0" style="40" hidden="1" customWidth="1"/>
    <col min="12042" max="12288" width="11.42578125" style="40"/>
    <col min="12289" max="12289" width="37.7109375" style="40" customWidth="1"/>
    <col min="12290" max="12291" width="23.42578125" style="40" customWidth="1"/>
    <col min="12292" max="12292" width="11.140625" style="40" customWidth="1"/>
    <col min="12293" max="12297" width="0" style="40" hidden="1" customWidth="1"/>
    <col min="12298" max="12544" width="11.42578125" style="40"/>
    <col min="12545" max="12545" width="37.7109375" style="40" customWidth="1"/>
    <col min="12546" max="12547" width="23.42578125" style="40" customWidth="1"/>
    <col min="12548" max="12548" width="11.140625" style="40" customWidth="1"/>
    <col min="12549" max="12553" width="0" style="40" hidden="1" customWidth="1"/>
    <col min="12554" max="12800" width="11.42578125" style="40"/>
    <col min="12801" max="12801" width="37.7109375" style="40" customWidth="1"/>
    <col min="12802" max="12803" width="23.42578125" style="40" customWidth="1"/>
    <col min="12804" max="12804" width="11.140625" style="40" customWidth="1"/>
    <col min="12805" max="12809" width="0" style="40" hidden="1" customWidth="1"/>
    <col min="12810" max="13056" width="11.42578125" style="40"/>
    <col min="13057" max="13057" width="37.7109375" style="40" customWidth="1"/>
    <col min="13058" max="13059" width="23.42578125" style="40" customWidth="1"/>
    <col min="13060" max="13060" width="11.140625" style="40" customWidth="1"/>
    <col min="13061" max="13065" width="0" style="40" hidden="1" customWidth="1"/>
    <col min="13066" max="13312" width="11.42578125" style="40"/>
    <col min="13313" max="13313" width="37.7109375" style="40" customWidth="1"/>
    <col min="13314" max="13315" width="23.42578125" style="40" customWidth="1"/>
    <col min="13316" max="13316" width="11.140625" style="40" customWidth="1"/>
    <col min="13317" max="13321" width="0" style="40" hidden="1" customWidth="1"/>
    <col min="13322" max="13568" width="11.42578125" style="40"/>
    <col min="13569" max="13569" width="37.7109375" style="40" customWidth="1"/>
    <col min="13570" max="13571" width="23.42578125" style="40" customWidth="1"/>
    <col min="13572" max="13572" width="11.140625" style="40" customWidth="1"/>
    <col min="13573" max="13577" width="0" style="40" hidden="1" customWidth="1"/>
    <col min="13578" max="13824" width="11.42578125" style="40"/>
    <col min="13825" max="13825" width="37.7109375" style="40" customWidth="1"/>
    <col min="13826" max="13827" width="23.42578125" style="40" customWidth="1"/>
    <col min="13828" max="13828" width="11.140625" style="40" customWidth="1"/>
    <col min="13829" max="13833" width="0" style="40" hidden="1" customWidth="1"/>
    <col min="13834" max="14080" width="11.42578125" style="40"/>
    <col min="14081" max="14081" width="37.7109375" style="40" customWidth="1"/>
    <col min="14082" max="14083" width="23.42578125" style="40" customWidth="1"/>
    <col min="14084" max="14084" width="11.140625" style="40" customWidth="1"/>
    <col min="14085" max="14089" width="0" style="40" hidden="1" customWidth="1"/>
    <col min="14090" max="14336" width="11.42578125" style="40"/>
    <col min="14337" max="14337" width="37.7109375" style="40" customWidth="1"/>
    <col min="14338" max="14339" width="23.42578125" style="40" customWidth="1"/>
    <col min="14340" max="14340" width="11.140625" style="40" customWidth="1"/>
    <col min="14341" max="14345" width="0" style="40" hidden="1" customWidth="1"/>
    <col min="14346" max="14592" width="11.42578125" style="40"/>
    <col min="14593" max="14593" width="37.7109375" style="40" customWidth="1"/>
    <col min="14594" max="14595" width="23.42578125" style="40" customWidth="1"/>
    <col min="14596" max="14596" width="11.140625" style="40" customWidth="1"/>
    <col min="14597" max="14601" width="0" style="40" hidden="1" customWidth="1"/>
    <col min="14602" max="14848" width="11.42578125" style="40"/>
    <col min="14849" max="14849" width="37.7109375" style="40" customWidth="1"/>
    <col min="14850" max="14851" width="23.42578125" style="40" customWidth="1"/>
    <col min="14852" max="14852" width="11.140625" style="40" customWidth="1"/>
    <col min="14853" max="14857" width="0" style="40" hidden="1" customWidth="1"/>
    <col min="14858" max="15104" width="11.42578125" style="40"/>
    <col min="15105" max="15105" width="37.7109375" style="40" customWidth="1"/>
    <col min="15106" max="15107" width="23.42578125" style="40" customWidth="1"/>
    <col min="15108" max="15108" width="11.140625" style="40" customWidth="1"/>
    <col min="15109" max="15113" width="0" style="40" hidden="1" customWidth="1"/>
    <col min="15114" max="15360" width="11.42578125" style="40"/>
    <col min="15361" max="15361" width="37.7109375" style="40" customWidth="1"/>
    <col min="15362" max="15363" width="23.42578125" style="40" customWidth="1"/>
    <col min="15364" max="15364" width="11.140625" style="40" customWidth="1"/>
    <col min="15365" max="15369" width="0" style="40" hidden="1" customWidth="1"/>
    <col min="15370" max="15616" width="11.42578125" style="40"/>
    <col min="15617" max="15617" width="37.7109375" style="40" customWidth="1"/>
    <col min="15618" max="15619" width="23.42578125" style="40" customWidth="1"/>
    <col min="15620" max="15620" width="11.140625" style="40" customWidth="1"/>
    <col min="15621" max="15625" width="0" style="40" hidden="1" customWidth="1"/>
    <col min="15626" max="15872" width="11.42578125" style="40"/>
    <col min="15873" max="15873" width="37.7109375" style="40" customWidth="1"/>
    <col min="15874" max="15875" width="23.42578125" style="40" customWidth="1"/>
    <col min="15876" max="15876" width="11.140625" style="40" customWidth="1"/>
    <col min="15877" max="15881" width="0" style="40" hidden="1" customWidth="1"/>
    <col min="15882" max="16128" width="11.42578125" style="40"/>
    <col min="16129" max="16129" width="37.7109375" style="40" customWidth="1"/>
    <col min="16130" max="16131" width="23.42578125" style="40" customWidth="1"/>
    <col min="16132" max="16132" width="11.140625" style="40" customWidth="1"/>
    <col min="16133" max="16137" width="0" style="40" hidden="1" customWidth="1"/>
    <col min="16138" max="16384" width="11.42578125" style="40"/>
  </cols>
  <sheetData>
    <row r="1" spans="1:10" s="87" customFormat="1" ht="65.099999999999994" customHeight="1" x14ac:dyDescent="0.2">
      <c r="A1" s="345" t="s">
        <v>129</v>
      </c>
      <c r="B1" s="174"/>
      <c r="C1" s="174"/>
      <c r="D1" s="174"/>
      <c r="E1" s="174"/>
      <c r="F1" s="174"/>
      <c r="G1" s="174"/>
      <c r="H1" s="174"/>
    </row>
    <row r="2" spans="1:10" ht="45.75" customHeight="1" x14ac:dyDescent="0.2">
      <c r="A2" s="409" t="s">
        <v>121</v>
      </c>
      <c r="B2" s="428" t="s">
        <v>7</v>
      </c>
      <c r="C2" s="412" t="s">
        <v>98</v>
      </c>
      <c r="D2" s="414" t="s">
        <v>99</v>
      </c>
      <c r="E2" s="144" t="s">
        <v>100</v>
      </c>
      <c r="F2" s="145"/>
      <c r="G2" s="145"/>
      <c r="H2" s="145"/>
    </row>
    <row r="3" spans="1:10" ht="45.4" customHeight="1" x14ac:dyDescent="0.2">
      <c r="A3" s="411"/>
      <c r="B3" s="429"/>
      <c r="C3" s="413"/>
      <c r="D3" s="415"/>
      <c r="E3" s="118" t="s">
        <v>101</v>
      </c>
      <c r="F3" s="118" t="s">
        <v>102</v>
      </c>
      <c r="G3" s="118" t="s">
        <v>103</v>
      </c>
      <c r="H3" s="121" t="s">
        <v>80</v>
      </c>
    </row>
    <row r="4" spans="1:10" s="79" customFormat="1" ht="51" customHeight="1" x14ac:dyDescent="0.25">
      <c r="A4" s="172" t="s">
        <v>32</v>
      </c>
      <c r="B4" s="132">
        <f>SUM(B5:B8)</f>
        <v>6169</v>
      </c>
      <c r="C4" s="132">
        <f>SUM(C5:C8)</f>
        <v>1150</v>
      </c>
      <c r="D4" s="132">
        <f>SUM(D5:D8)</f>
        <v>5019</v>
      </c>
      <c r="E4" s="132">
        <f t="shared" ref="E4:H4" si="0">SUM(E5:E8)</f>
        <v>4052</v>
      </c>
      <c r="F4" s="132">
        <f t="shared" si="0"/>
        <v>4448</v>
      </c>
      <c r="G4" s="132">
        <f t="shared" si="0"/>
        <v>697</v>
      </c>
      <c r="H4" s="142">
        <f t="shared" si="0"/>
        <v>123</v>
      </c>
      <c r="I4" s="173"/>
      <c r="J4" s="96"/>
    </row>
    <row r="5" spans="1:10" s="79" customFormat="1" ht="27.95" customHeight="1" x14ac:dyDescent="0.25">
      <c r="A5" s="346" t="s">
        <v>30</v>
      </c>
      <c r="B5" s="33">
        <v>86</v>
      </c>
      <c r="C5" s="33">
        <v>76</v>
      </c>
      <c r="D5" s="141">
        <v>10</v>
      </c>
      <c r="E5" s="33">
        <v>40</v>
      </c>
      <c r="F5" s="33">
        <v>74</v>
      </c>
      <c r="G5" s="141">
        <v>24</v>
      </c>
      <c r="H5" s="141">
        <v>20</v>
      </c>
      <c r="I5" s="173"/>
      <c r="J5" s="281"/>
    </row>
    <row r="6" spans="1:10" s="79" customFormat="1" ht="27.95" customHeight="1" x14ac:dyDescent="0.25">
      <c r="A6" s="317" t="s">
        <v>31</v>
      </c>
      <c r="B6" s="33">
        <v>7</v>
      </c>
      <c r="C6" s="33">
        <v>5</v>
      </c>
      <c r="D6" s="141">
        <v>2</v>
      </c>
      <c r="E6" s="33">
        <v>4</v>
      </c>
      <c r="F6" s="33">
        <v>6</v>
      </c>
      <c r="G6" s="141">
        <v>3</v>
      </c>
      <c r="H6" s="141">
        <v>1</v>
      </c>
      <c r="I6" s="173"/>
      <c r="J6" s="187"/>
    </row>
    <row r="7" spans="1:10" s="79" customFormat="1" ht="27.95" customHeight="1" x14ac:dyDescent="0.25">
      <c r="A7" s="347" t="s">
        <v>104</v>
      </c>
      <c r="B7" s="318">
        <v>128</v>
      </c>
      <c r="C7" s="348">
        <v>103</v>
      </c>
      <c r="D7" s="349">
        <v>25</v>
      </c>
      <c r="E7" s="318">
        <v>78</v>
      </c>
      <c r="F7" s="318">
        <v>120</v>
      </c>
      <c r="G7" s="327">
        <v>43</v>
      </c>
      <c r="H7" s="327">
        <v>16</v>
      </c>
      <c r="I7" s="96"/>
      <c r="J7" s="96"/>
    </row>
    <row r="8" spans="1:10" s="79" customFormat="1" ht="27.95" customHeight="1" x14ac:dyDescent="0.25">
      <c r="A8" s="317" t="s">
        <v>105</v>
      </c>
      <c r="B8" s="318">
        <v>5948</v>
      </c>
      <c r="C8" s="318">
        <v>966</v>
      </c>
      <c r="D8" s="318">
        <v>4982</v>
      </c>
      <c r="E8" s="318">
        <v>3930</v>
      </c>
      <c r="F8" s="318">
        <v>4248</v>
      </c>
      <c r="G8" s="318">
        <v>627</v>
      </c>
      <c r="H8" s="327">
        <v>86</v>
      </c>
    </row>
    <row r="9" spans="1:10" s="79" customFormat="1" ht="51" customHeight="1" x14ac:dyDescent="0.25">
      <c r="A9" s="139" t="s">
        <v>11</v>
      </c>
      <c r="B9" s="161">
        <f>SUM(B10:B13)</f>
        <v>1741</v>
      </c>
      <c r="C9" s="161">
        <f t="shared" ref="C9:H9" si="1">SUM(C10:C13)</f>
        <v>966</v>
      </c>
      <c r="D9" s="161">
        <f t="shared" si="1"/>
        <v>775</v>
      </c>
      <c r="E9" s="161">
        <f t="shared" si="1"/>
        <v>855</v>
      </c>
      <c r="F9" s="161">
        <f t="shared" si="1"/>
        <v>1433</v>
      </c>
      <c r="G9" s="161">
        <f t="shared" si="1"/>
        <v>281</v>
      </c>
      <c r="H9" s="169">
        <f t="shared" si="1"/>
        <v>105</v>
      </c>
    </row>
    <row r="10" spans="1:10" s="79" customFormat="1" ht="27.95" customHeight="1" x14ac:dyDescent="0.25">
      <c r="A10" s="317" t="s">
        <v>30</v>
      </c>
      <c r="B10" s="318">
        <v>86</v>
      </c>
      <c r="C10" s="318">
        <v>76</v>
      </c>
      <c r="D10" s="318">
        <v>10</v>
      </c>
      <c r="E10" s="318">
        <v>40</v>
      </c>
      <c r="F10" s="318">
        <v>74</v>
      </c>
      <c r="G10" s="318">
        <v>24</v>
      </c>
      <c r="H10" s="327">
        <v>20</v>
      </c>
    </row>
    <row r="11" spans="1:10" s="79" customFormat="1" ht="27.95" customHeight="1" x14ac:dyDescent="0.25">
      <c r="A11" s="317" t="s">
        <v>31</v>
      </c>
      <c r="B11" s="318">
        <v>5</v>
      </c>
      <c r="C11" s="318">
        <v>4</v>
      </c>
      <c r="D11" s="327">
        <v>1</v>
      </c>
      <c r="E11" s="318">
        <v>3</v>
      </c>
      <c r="F11" s="318">
        <v>5</v>
      </c>
      <c r="G11" s="327">
        <v>3</v>
      </c>
      <c r="H11" s="327">
        <v>0</v>
      </c>
    </row>
    <row r="12" spans="1:10" s="79" customFormat="1" ht="27.95" customHeight="1" x14ac:dyDescent="0.25">
      <c r="A12" s="317" t="s">
        <v>104</v>
      </c>
      <c r="B12" s="318">
        <v>112</v>
      </c>
      <c r="C12" s="318">
        <v>103</v>
      </c>
      <c r="D12" s="327">
        <v>9</v>
      </c>
      <c r="E12" s="318">
        <v>65</v>
      </c>
      <c r="F12" s="318">
        <v>106</v>
      </c>
      <c r="G12" s="327">
        <v>42</v>
      </c>
      <c r="H12" s="327">
        <v>16</v>
      </c>
    </row>
    <row r="13" spans="1:10" s="79" customFormat="1" ht="27.95" customHeight="1" x14ac:dyDescent="0.25">
      <c r="A13" s="317" t="s">
        <v>105</v>
      </c>
      <c r="B13" s="318">
        <v>1538</v>
      </c>
      <c r="C13" s="318">
        <v>783</v>
      </c>
      <c r="D13" s="327">
        <v>755</v>
      </c>
      <c r="E13" s="318">
        <v>747</v>
      </c>
      <c r="F13" s="318">
        <v>1248</v>
      </c>
      <c r="G13" s="327">
        <v>212</v>
      </c>
      <c r="H13" s="327">
        <v>69</v>
      </c>
    </row>
    <row r="14" spans="1:10" s="79" customFormat="1" ht="51" customHeight="1" x14ac:dyDescent="0.25">
      <c r="A14" s="187" t="s">
        <v>15</v>
      </c>
      <c r="B14" s="161">
        <f>SUM(B16:B18)</f>
        <v>4428</v>
      </c>
      <c r="C14" s="161">
        <f t="shared" ref="C14:H14" si="2">SUM(C16:C18)</f>
        <v>184</v>
      </c>
      <c r="D14" s="161">
        <f t="shared" si="2"/>
        <v>4244</v>
      </c>
      <c r="E14" s="161">
        <f t="shared" si="2"/>
        <v>3197</v>
      </c>
      <c r="F14" s="161">
        <f t="shared" si="2"/>
        <v>3015</v>
      </c>
      <c r="G14" s="161">
        <f t="shared" si="2"/>
        <v>416</v>
      </c>
      <c r="H14" s="169">
        <f t="shared" si="2"/>
        <v>18</v>
      </c>
    </row>
    <row r="15" spans="1:10" s="79" customFormat="1" ht="27.95" customHeight="1" x14ac:dyDescent="0.25">
      <c r="A15" s="317" t="s">
        <v>30</v>
      </c>
      <c r="B15" s="390" t="s">
        <v>106</v>
      </c>
      <c r="C15" s="390" t="s">
        <v>106</v>
      </c>
      <c r="D15" s="390" t="s">
        <v>106</v>
      </c>
      <c r="E15" s="390" t="s">
        <v>106</v>
      </c>
      <c r="F15" s="390" t="s">
        <v>106</v>
      </c>
      <c r="G15" s="390" t="s">
        <v>106</v>
      </c>
      <c r="H15" s="398" t="s">
        <v>106</v>
      </c>
    </row>
    <row r="16" spans="1:10" s="79" customFormat="1" ht="27.95" customHeight="1" x14ac:dyDescent="0.25">
      <c r="A16" s="317" t="s">
        <v>31</v>
      </c>
      <c r="B16" s="318">
        <v>2</v>
      </c>
      <c r="C16" s="318">
        <v>1</v>
      </c>
      <c r="D16" s="318">
        <v>1</v>
      </c>
      <c r="E16" s="318">
        <v>1</v>
      </c>
      <c r="F16" s="318">
        <v>1</v>
      </c>
      <c r="G16" s="318">
        <v>0</v>
      </c>
      <c r="H16" s="327">
        <v>1</v>
      </c>
    </row>
    <row r="17" spans="1:8" s="79" customFormat="1" ht="27.95" customHeight="1" x14ac:dyDescent="0.25">
      <c r="A17" s="317" t="s">
        <v>104</v>
      </c>
      <c r="B17" s="318">
        <v>16</v>
      </c>
      <c r="C17" s="318">
        <v>0</v>
      </c>
      <c r="D17" s="327">
        <v>16</v>
      </c>
      <c r="E17" s="318">
        <v>13</v>
      </c>
      <c r="F17" s="318">
        <v>14</v>
      </c>
      <c r="G17" s="327">
        <v>1</v>
      </c>
      <c r="H17" s="327">
        <v>0</v>
      </c>
    </row>
    <row r="18" spans="1:8" s="79" customFormat="1" ht="27.95" customHeight="1" x14ac:dyDescent="0.25">
      <c r="A18" s="147" t="str">
        <f>'Cuadro 14'!A22</f>
        <v xml:space="preserve">   </v>
      </c>
      <c r="B18" s="148">
        <v>4410</v>
      </c>
      <c r="C18" s="148">
        <v>183</v>
      </c>
      <c r="D18" s="328">
        <v>4227</v>
      </c>
      <c r="E18" s="148">
        <v>3183</v>
      </c>
      <c r="F18" s="148">
        <v>3000</v>
      </c>
      <c r="G18" s="328">
        <v>415</v>
      </c>
      <c r="H18" s="328">
        <v>17</v>
      </c>
    </row>
    <row r="19" spans="1:8" ht="24.2" customHeight="1" x14ac:dyDescent="0.2">
      <c r="A19" s="35" t="s">
        <v>109</v>
      </c>
    </row>
    <row r="20" spans="1:8" s="87" customFormat="1" ht="15" customHeight="1" x14ac:dyDescent="0.2">
      <c r="A20" s="86" t="s">
        <v>23</v>
      </c>
      <c r="B20" s="39"/>
      <c r="C20" s="39"/>
      <c r="D20" s="39"/>
      <c r="E20" s="39"/>
    </row>
    <row r="21" spans="1:8" x14ac:dyDescent="0.2">
      <c r="A21" s="88" t="s">
        <v>24</v>
      </c>
      <c r="B21" s="89"/>
      <c r="C21" s="89"/>
      <c r="D21" s="89"/>
      <c r="E21" s="89"/>
    </row>
    <row r="22" spans="1:8" x14ac:dyDescent="0.2">
      <c r="A22" s="87" t="s">
        <v>212</v>
      </c>
      <c r="B22" s="35"/>
      <c r="C22" s="35"/>
      <c r="D22" s="35"/>
      <c r="E22" s="35"/>
    </row>
  </sheetData>
  <mergeCells count="4">
    <mergeCell ref="A2:A3"/>
    <mergeCell ref="B2:B3"/>
    <mergeCell ref="C2:C3"/>
    <mergeCell ref="D2:D3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horizontalDpi="200" verticalDpi="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theme="9" tint="0.39997558519241921"/>
  </sheetPr>
  <dimension ref="A1:L16"/>
  <sheetViews>
    <sheetView showGridLines="0" zoomScaleNormal="100" workbookViewId="0">
      <selection activeCell="A2" sqref="A2:A3"/>
    </sheetView>
  </sheetViews>
  <sheetFormatPr baseColWidth="10" defaultRowHeight="12.75" x14ac:dyDescent="0.2"/>
  <cols>
    <col min="1" max="1" width="16.85546875" style="12" customWidth="1"/>
    <col min="2" max="11" width="8.5703125" style="12" customWidth="1"/>
    <col min="12" max="16384" width="11.42578125" style="12"/>
  </cols>
  <sheetData>
    <row r="1" spans="1:12" ht="65.099999999999994" customHeight="1" x14ac:dyDescent="0.2">
      <c r="A1" s="316" t="s">
        <v>130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"/>
    </row>
    <row r="2" spans="1:12" ht="39" customHeight="1" x14ac:dyDescent="0.2">
      <c r="A2" s="400" t="s">
        <v>70</v>
      </c>
      <c r="B2" s="175" t="s">
        <v>71</v>
      </c>
      <c r="C2" s="133"/>
      <c r="D2" s="133"/>
      <c r="E2" s="133"/>
      <c r="F2" s="133"/>
      <c r="G2" s="133"/>
      <c r="H2" s="133"/>
      <c r="I2" s="133"/>
      <c r="J2" s="133"/>
      <c r="K2" s="133"/>
      <c r="L2" s="14"/>
    </row>
    <row r="3" spans="1:12" ht="51" customHeight="1" x14ac:dyDescent="0.2">
      <c r="A3" s="402"/>
      <c r="B3" s="176" t="s">
        <v>115</v>
      </c>
      <c r="C3" s="176" t="s">
        <v>72</v>
      </c>
      <c r="D3" s="177" t="s">
        <v>73</v>
      </c>
      <c r="E3" s="176" t="s">
        <v>74</v>
      </c>
      <c r="F3" s="177" t="s">
        <v>75</v>
      </c>
      <c r="G3" s="176" t="s">
        <v>76</v>
      </c>
      <c r="H3" s="177" t="s">
        <v>77</v>
      </c>
      <c r="I3" s="177" t="s">
        <v>78</v>
      </c>
      <c r="J3" s="122" t="s">
        <v>79</v>
      </c>
      <c r="K3" s="120" t="s">
        <v>80</v>
      </c>
      <c r="L3" s="15"/>
    </row>
    <row r="4" spans="1:12" ht="63.75" customHeight="1" x14ac:dyDescent="0.2">
      <c r="A4" s="45" t="s">
        <v>9</v>
      </c>
      <c r="B4" s="46" t="s">
        <v>81</v>
      </c>
      <c r="C4" s="46" t="s">
        <v>81</v>
      </c>
      <c r="D4" s="47" t="s">
        <v>81</v>
      </c>
      <c r="E4" s="46" t="s">
        <v>81</v>
      </c>
      <c r="F4" s="47" t="s">
        <v>81</v>
      </c>
      <c r="G4" s="48" t="s">
        <v>81</v>
      </c>
      <c r="H4" s="49" t="s">
        <v>81</v>
      </c>
      <c r="I4" s="49" t="s">
        <v>81</v>
      </c>
      <c r="J4" s="50" t="s">
        <v>81</v>
      </c>
      <c r="K4" s="51" t="s">
        <v>81</v>
      </c>
      <c r="L4" s="15"/>
    </row>
    <row r="5" spans="1:12" ht="63.75" customHeight="1" x14ac:dyDescent="0.2">
      <c r="A5" s="52" t="s">
        <v>10</v>
      </c>
      <c r="B5" s="53" t="s">
        <v>81</v>
      </c>
      <c r="C5" s="53" t="s">
        <v>18</v>
      </c>
      <c r="D5" s="54" t="s">
        <v>18</v>
      </c>
      <c r="E5" s="53" t="s">
        <v>81</v>
      </c>
      <c r="F5" s="55" t="s">
        <v>81</v>
      </c>
      <c r="G5" s="46" t="s">
        <v>81</v>
      </c>
      <c r="H5" s="56" t="s">
        <v>18</v>
      </c>
      <c r="I5" s="57" t="s">
        <v>18</v>
      </c>
      <c r="J5" s="58" t="s">
        <v>81</v>
      </c>
      <c r="K5" s="58" t="s">
        <v>18</v>
      </c>
      <c r="L5" s="15"/>
    </row>
    <row r="6" spans="1:12" ht="63.75" customHeight="1" x14ac:dyDescent="0.2">
      <c r="A6" s="59" t="s">
        <v>11</v>
      </c>
      <c r="B6" s="60" t="s">
        <v>81</v>
      </c>
      <c r="C6" s="60" t="s">
        <v>81</v>
      </c>
      <c r="D6" s="60" t="s">
        <v>81</v>
      </c>
      <c r="E6" s="60" t="s">
        <v>81</v>
      </c>
      <c r="F6" s="60" t="s">
        <v>81</v>
      </c>
      <c r="G6" s="60" t="s">
        <v>81</v>
      </c>
      <c r="H6" s="60" t="s">
        <v>81</v>
      </c>
      <c r="I6" s="60" t="s">
        <v>81</v>
      </c>
      <c r="J6" s="60" t="s">
        <v>81</v>
      </c>
      <c r="K6" s="61" t="s">
        <v>81</v>
      </c>
      <c r="L6" s="15"/>
    </row>
    <row r="7" spans="1:12" ht="63.75" customHeight="1" x14ac:dyDescent="0.2">
      <c r="A7" s="59" t="s">
        <v>82</v>
      </c>
      <c r="B7" s="60" t="s">
        <v>81</v>
      </c>
      <c r="C7" s="60" t="s">
        <v>18</v>
      </c>
      <c r="D7" s="60" t="s">
        <v>18</v>
      </c>
      <c r="E7" s="60" t="s">
        <v>81</v>
      </c>
      <c r="F7" s="60" t="s">
        <v>81</v>
      </c>
      <c r="G7" s="60" t="s">
        <v>81</v>
      </c>
      <c r="H7" s="62" t="s">
        <v>18</v>
      </c>
      <c r="I7" s="63" t="s">
        <v>18</v>
      </c>
      <c r="J7" s="64" t="s">
        <v>81</v>
      </c>
      <c r="K7" s="61" t="s">
        <v>81</v>
      </c>
      <c r="L7" s="15"/>
    </row>
    <row r="8" spans="1:12" ht="63.75" customHeight="1" x14ac:dyDescent="0.2">
      <c r="A8" s="59" t="s">
        <v>83</v>
      </c>
      <c r="B8" s="60" t="s">
        <v>81</v>
      </c>
      <c r="C8" s="60" t="s">
        <v>18</v>
      </c>
      <c r="D8" s="62" t="s">
        <v>18</v>
      </c>
      <c r="E8" s="60" t="s">
        <v>81</v>
      </c>
      <c r="F8" s="65" t="s">
        <v>81</v>
      </c>
      <c r="G8" s="64" t="s">
        <v>81</v>
      </c>
      <c r="H8" s="62" t="s">
        <v>18</v>
      </c>
      <c r="I8" s="63" t="s">
        <v>18</v>
      </c>
      <c r="J8" s="64" t="s">
        <v>81</v>
      </c>
      <c r="K8" s="66" t="s">
        <v>81</v>
      </c>
      <c r="L8" s="15"/>
    </row>
    <row r="9" spans="1:12" ht="63.75" customHeight="1" x14ac:dyDescent="0.2">
      <c r="A9" s="59" t="s">
        <v>14</v>
      </c>
      <c r="B9" s="60" t="s">
        <v>81</v>
      </c>
      <c r="C9" s="60" t="s">
        <v>81</v>
      </c>
      <c r="D9" s="60" t="s">
        <v>81</v>
      </c>
      <c r="E9" s="60" t="s">
        <v>81</v>
      </c>
      <c r="F9" s="62" t="s">
        <v>18</v>
      </c>
      <c r="G9" s="60" t="s">
        <v>81</v>
      </c>
      <c r="H9" s="60" t="s">
        <v>81</v>
      </c>
      <c r="I9" s="60" t="s">
        <v>18</v>
      </c>
      <c r="J9" s="60" t="s">
        <v>81</v>
      </c>
      <c r="K9" s="61" t="s">
        <v>81</v>
      </c>
      <c r="L9" s="15"/>
    </row>
    <row r="10" spans="1:12" s="94" customFormat="1" ht="63.75" customHeight="1" x14ac:dyDescent="0.25">
      <c r="A10" s="59" t="s">
        <v>55</v>
      </c>
      <c r="B10" s="60" t="s">
        <v>18</v>
      </c>
      <c r="C10" s="62" t="s">
        <v>81</v>
      </c>
      <c r="D10" s="62" t="s">
        <v>81</v>
      </c>
      <c r="E10" s="62" t="s">
        <v>81</v>
      </c>
      <c r="F10" s="64" t="s">
        <v>18</v>
      </c>
      <c r="G10" s="62" t="s">
        <v>81</v>
      </c>
      <c r="H10" s="62" t="s">
        <v>81</v>
      </c>
      <c r="I10" s="63" t="s">
        <v>18</v>
      </c>
      <c r="J10" s="64" t="s">
        <v>18</v>
      </c>
      <c r="K10" s="66" t="s">
        <v>18</v>
      </c>
      <c r="L10" s="93"/>
    </row>
    <row r="11" spans="1:12" s="94" customFormat="1" ht="20.100000000000001" customHeight="1" x14ac:dyDescent="0.2">
      <c r="A11" s="430" t="s">
        <v>109</v>
      </c>
      <c r="B11" s="430"/>
      <c r="C11" s="430"/>
      <c r="D11" s="214"/>
      <c r="E11" s="214"/>
      <c r="F11" s="203"/>
      <c r="G11" s="214"/>
      <c r="H11" s="214"/>
      <c r="I11" s="215"/>
      <c r="J11" s="203"/>
      <c r="K11" s="203"/>
      <c r="L11" s="93"/>
    </row>
    <row r="12" spans="1:12" ht="20.100000000000001" customHeight="1" x14ac:dyDescent="0.2">
      <c r="A12" s="67" t="s">
        <v>214</v>
      </c>
      <c r="B12" s="14"/>
      <c r="C12" s="14"/>
      <c r="D12" s="14"/>
      <c r="E12" s="14"/>
      <c r="F12" s="14"/>
      <c r="G12" s="14"/>
      <c r="H12" s="14"/>
      <c r="I12" s="16"/>
      <c r="J12" s="14"/>
      <c r="K12" s="14"/>
      <c r="L12" s="14"/>
    </row>
    <row r="13" spans="1:12" ht="20.100000000000001" customHeight="1" x14ac:dyDescent="0.2">
      <c r="A13" s="67" t="s">
        <v>213</v>
      </c>
      <c r="B13" s="14"/>
      <c r="C13" s="14"/>
      <c r="D13" s="14"/>
      <c r="E13" s="14"/>
      <c r="F13" s="14"/>
      <c r="G13" s="14"/>
      <c r="H13" s="14"/>
      <c r="I13" s="16"/>
      <c r="J13" s="14"/>
      <c r="K13" s="14"/>
      <c r="L13" s="14"/>
    </row>
    <row r="14" spans="1:12" ht="20.100000000000001" customHeight="1" x14ac:dyDescent="0.2">
      <c r="A14" s="67" t="s">
        <v>173</v>
      </c>
      <c r="B14" s="14"/>
      <c r="C14" s="14"/>
      <c r="D14" s="14"/>
      <c r="E14" s="14"/>
      <c r="F14" s="14"/>
      <c r="G14" s="14"/>
      <c r="H14" s="14"/>
      <c r="I14" s="16"/>
      <c r="J14" s="14"/>
      <c r="K14" s="14"/>
      <c r="L14" s="14"/>
    </row>
    <row r="15" spans="1:12" ht="20.100000000000001" customHeight="1" x14ac:dyDescent="0.2">
      <c r="A15" s="67" t="s">
        <v>174</v>
      </c>
      <c r="B15" s="14"/>
      <c r="C15" s="14"/>
      <c r="D15" s="14"/>
      <c r="E15" s="14"/>
      <c r="F15" s="14"/>
      <c r="G15" s="14"/>
      <c r="H15" s="14"/>
      <c r="I15" s="16"/>
      <c r="J15" s="14"/>
      <c r="K15" s="14"/>
      <c r="L15" s="14"/>
    </row>
    <row r="16" spans="1:12" ht="17.25" customHeight="1" x14ac:dyDescent="0.2">
      <c r="B16" s="14"/>
      <c r="C16" s="14"/>
      <c r="D16" s="14"/>
      <c r="E16" s="14"/>
      <c r="F16" s="14"/>
      <c r="G16" s="14"/>
      <c r="H16" s="14"/>
      <c r="I16" s="16"/>
      <c r="J16" s="14"/>
      <c r="K16" s="14" t="s">
        <v>65</v>
      </c>
      <c r="L16" s="14"/>
    </row>
  </sheetData>
  <mergeCells count="2">
    <mergeCell ref="A2:A3"/>
    <mergeCell ref="A11:C11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horizontalDpi="200" verticalDpi="2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9" tint="0.39997558519241921"/>
  </sheetPr>
  <dimension ref="A1:G51"/>
  <sheetViews>
    <sheetView showGridLines="0" zoomScale="70" zoomScaleNormal="70" workbookViewId="0">
      <selection activeCell="S28" sqref="S28"/>
    </sheetView>
  </sheetViews>
  <sheetFormatPr baseColWidth="10" defaultRowHeight="15" x14ac:dyDescent="0.25"/>
  <cols>
    <col min="1" max="2" width="11.42578125" style="5"/>
    <col min="3" max="3" width="14.28515625" style="5" customWidth="1"/>
    <col min="4" max="4" width="11.42578125" style="5"/>
    <col min="5" max="5" width="11.42578125" style="4"/>
    <col min="6" max="16384" width="11.42578125" style="5"/>
  </cols>
  <sheetData>
    <row r="1" spans="1:7" x14ac:dyDescent="0.25">
      <c r="A1" s="17"/>
      <c r="B1" s="17"/>
      <c r="C1" s="17"/>
      <c r="D1" s="17"/>
      <c r="E1" s="266"/>
      <c r="F1" s="17"/>
      <c r="G1" s="17"/>
    </row>
    <row r="2" spans="1:7" x14ac:dyDescent="0.25">
      <c r="A2" s="17" t="s">
        <v>3</v>
      </c>
      <c r="B2" s="216">
        <f>+C2/1000000</f>
        <v>2.736138</v>
      </c>
      <c r="C2" s="18">
        <v>2736138</v>
      </c>
      <c r="D2" s="17"/>
      <c r="E2" s="266"/>
      <c r="F2" s="17"/>
      <c r="G2" s="17"/>
    </row>
    <row r="3" spans="1:7" x14ac:dyDescent="0.25">
      <c r="A3" s="17" t="s">
        <v>4</v>
      </c>
      <c r="B3" s="216">
        <f t="shared" ref="B3:B6" si="0">+C3/1000000</f>
        <v>2.6243509999999999</v>
      </c>
      <c r="C3" s="18">
        <v>2624351</v>
      </c>
      <c r="D3" s="17"/>
      <c r="E3" s="266"/>
      <c r="F3" s="17"/>
      <c r="G3" s="17"/>
    </row>
    <row r="4" spans="1:7" x14ac:dyDescent="0.25">
      <c r="A4" s="17" t="s">
        <v>5</v>
      </c>
      <c r="B4" s="216">
        <f t="shared" si="0"/>
        <v>2.6671939999999998</v>
      </c>
      <c r="C4" s="18">
        <v>2667194</v>
      </c>
      <c r="D4" s="17"/>
      <c r="E4" s="266"/>
      <c r="F4" s="17"/>
      <c r="G4" s="17"/>
    </row>
    <row r="5" spans="1:7" x14ac:dyDescent="0.25">
      <c r="A5" s="17" t="s">
        <v>56</v>
      </c>
      <c r="B5" s="216">
        <f t="shared" si="0"/>
        <v>2.6945519999999998</v>
      </c>
      <c r="C5" s="19">
        <v>2694552</v>
      </c>
      <c r="D5" s="17"/>
      <c r="E5" s="266"/>
      <c r="F5" s="17"/>
      <c r="G5" s="17"/>
    </row>
    <row r="6" spans="1:7" x14ac:dyDescent="0.25">
      <c r="A6" s="17" t="s">
        <v>95</v>
      </c>
      <c r="B6" s="216">
        <f t="shared" si="0"/>
        <v>2.9313950000000002</v>
      </c>
      <c r="C6" s="19">
        <v>2931395</v>
      </c>
      <c r="D6" s="17"/>
      <c r="E6" s="266"/>
      <c r="F6" s="17"/>
      <c r="G6" s="17"/>
    </row>
    <row r="7" spans="1:7" x14ac:dyDescent="0.25">
      <c r="A7" s="15"/>
      <c r="B7" s="15"/>
      <c r="C7" s="15"/>
    </row>
    <row r="8" spans="1:7" x14ac:dyDescent="0.25">
      <c r="A8" s="15"/>
      <c r="B8" s="15"/>
      <c r="C8" s="15"/>
    </row>
    <row r="9" spans="1:7" x14ac:dyDescent="0.25">
      <c r="A9" s="15"/>
      <c r="B9" s="15"/>
      <c r="C9" s="15"/>
    </row>
    <row r="10" spans="1:7" x14ac:dyDescent="0.25">
      <c r="A10" s="17"/>
      <c r="B10" s="17"/>
      <c r="C10" s="17"/>
    </row>
    <row r="11" spans="1:7" x14ac:dyDescent="0.25">
      <c r="A11" s="17"/>
      <c r="B11" s="17"/>
      <c r="C11" s="17"/>
    </row>
    <row r="12" spans="1:7" x14ac:dyDescent="0.25">
      <c r="A12" s="17"/>
      <c r="B12" s="17"/>
      <c r="C12" s="17"/>
    </row>
    <row r="13" spans="1:7" x14ac:dyDescent="0.25">
      <c r="D13" s="17"/>
      <c r="E13" s="266"/>
      <c r="F13" s="17"/>
      <c r="G13" s="17"/>
    </row>
    <row r="14" spans="1:7" ht="15.75" x14ac:dyDescent="0.25">
      <c r="B14" s="72"/>
      <c r="D14" s="17"/>
      <c r="E14" s="266"/>
      <c r="F14" s="17"/>
      <c r="G14" s="17"/>
    </row>
    <row r="15" spans="1:7" x14ac:dyDescent="0.25">
      <c r="A15" s="17"/>
      <c r="B15" s="17"/>
      <c r="C15" s="17"/>
      <c r="D15" s="17"/>
      <c r="E15" s="266"/>
      <c r="F15" s="17"/>
      <c r="G15" s="17"/>
    </row>
    <row r="16" spans="1:7" x14ac:dyDescent="0.25">
      <c r="A16" s="17"/>
      <c r="B16" s="17"/>
      <c r="C16" s="17"/>
      <c r="D16" s="17"/>
      <c r="E16" s="266"/>
      <c r="F16" s="17"/>
      <c r="G16" s="17"/>
    </row>
    <row r="17" spans="1:7" x14ac:dyDescent="0.25">
      <c r="A17" s="17"/>
      <c r="B17" s="17"/>
      <c r="C17" s="17"/>
      <c r="D17" s="17"/>
      <c r="E17" s="266"/>
      <c r="F17" s="17"/>
      <c r="G17" s="17"/>
    </row>
    <row r="18" spans="1:7" x14ac:dyDescent="0.25">
      <c r="A18" s="17"/>
      <c r="B18" s="17"/>
      <c r="C18" s="17"/>
      <c r="D18" s="17"/>
      <c r="E18" s="266"/>
      <c r="F18" s="17"/>
      <c r="G18" s="17"/>
    </row>
    <row r="19" spans="1:7" x14ac:dyDescent="0.25">
      <c r="A19" s="17"/>
      <c r="B19" s="17"/>
      <c r="C19" s="17"/>
      <c r="D19" s="17"/>
      <c r="E19" s="266"/>
      <c r="F19" s="17"/>
      <c r="G19" s="17"/>
    </row>
    <row r="20" spans="1:7" x14ac:dyDescent="0.25">
      <c r="A20" s="17"/>
      <c r="B20" s="17"/>
      <c r="C20" s="17"/>
      <c r="D20" s="17"/>
      <c r="E20" s="266"/>
      <c r="F20" s="17"/>
      <c r="G20" s="17"/>
    </row>
    <row r="21" spans="1:7" x14ac:dyDescent="0.25">
      <c r="A21" s="17"/>
      <c r="B21" s="17"/>
      <c r="C21" s="17"/>
      <c r="D21" s="17"/>
      <c r="E21" s="266"/>
      <c r="F21" s="17"/>
      <c r="G21" s="17"/>
    </row>
    <row r="22" spans="1:7" x14ac:dyDescent="0.25">
      <c r="A22" s="17"/>
      <c r="B22" s="17"/>
      <c r="C22" s="17"/>
      <c r="D22" s="17"/>
      <c r="E22" s="266"/>
      <c r="F22" s="17"/>
      <c r="G22" s="17"/>
    </row>
    <row r="23" spans="1:7" x14ac:dyDescent="0.25">
      <c r="A23" s="17"/>
      <c r="B23" s="17"/>
      <c r="C23" s="17"/>
      <c r="D23" s="17"/>
      <c r="E23" s="266"/>
      <c r="F23" s="17"/>
      <c r="G23" s="17"/>
    </row>
    <row r="24" spans="1:7" x14ac:dyDescent="0.25">
      <c r="A24" s="17"/>
      <c r="B24" s="17"/>
      <c r="C24" s="17"/>
      <c r="D24" s="17"/>
      <c r="E24" s="266"/>
      <c r="F24" s="17"/>
      <c r="G24" s="17"/>
    </row>
    <row r="25" spans="1:7" x14ac:dyDescent="0.25">
      <c r="A25" s="17"/>
      <c r="B25" s="17"/>
      <c r="C25" s="17"/>
      <c r="D25" s="17"/>
      <c r="E25" s="266"/>
      <c r="F25" s="17"/>
      <c r="G25" s="17"/>
    </row>
    <row r="26" spans="1:7" x14ac:dyDescent="0.25">
      <c r="A26" s="17"/>
      <c r="B26" s="17"/>
      <c r="C26" s="17"/>
      <c r="D26" s="17"/>
      <c r="E26" s="266"/>
      <c r="F26" s="17"/>
      <c r="G26" s="17"/>
    </row>
    <row r="27" spans="1:7" x14ac:dyDescent="0.25">
      <c r="A27" s="17"/>
      <c r="B27" s="17"/>
      <c r="C27" s="17"/>
      <c r="D27" s="17"/>
      <c r="E27" s="266"/>
      <c r="F27" s="17"/>
      <c r="G27" s="17"/>
    </row>
    <row r="28" spans="1:7" x14ac:dyDescent="0.25">
      <c r="A28" s="17"/>
      <c r="B28" s="17"/>
      <c r="C28" s="17"/>
      <c r="D28" s="17"/>
      <c r="E28" s="266"/>
      <c r="F28" s="17"/>
      <c r="G28" s="17"/>
    </row>
    <row r="29" spans="1:7" x14ac:dyDescent="0.25">
      <c r="A29" s="17"/>
      <c r="B29" s="17"/>
      <c r="C29" s="17"/>
      <c r="D29" s="17"/>
      <c r="E29" s="266"/>
      <c r="F29" s="17"/>
      <c r="G29" s="17"/>
    </row>
    <row r="30" spans="1:7" x14ac:dyDescent="0.25">
      <c r="A30" s="17"/>
      <c r="B30" s="17"/>
      <c r="C30" s="17"/>
      <c r="D30" s="17"/>
      <c r="E30" s="266"/>
      <c r="F30" s="17"/>
      <c r="G30" s="17"/>
    </row>
    <row r="31" spans="1:7" x14ac:dyDescent="0.25">
      <c r="A31" s="17"/>
      <c r="B31" s="17"/>
      <c r="C31" s="17"/>
      <c r="D31" s="17"/>
      <c r="E31" s="266"/>
      <c r="F31" s="17"/>
      <c r="G31" s="17"/>
    </row>
    <row r="32" spans="1:7" x14ac:dyDescent="0.25">
      <c r="A32" s="17"/>
      <c r="B32" s="17"/>
      <c r="C32" s="17"/>
      <c r="D32" s="17"/>
      <c r="E32" s="266"/>
      <c r="F32" s="17"/>
      <c r="G32" s="17"/>
    </row>
    <row r="33" spans="1:7" x14ac:dyDescent="0.25">
      <c r="A33" s="17"/>
      <c r="B33" s="17"/>
      <c r="C33" s="17"/>
      <c r="D33" s="17"/>
      <c r="E33" s="266"/>
      <c r="F33" s="17"/>
      <c r="G33" s="17"/>
    </row>
    <row r="34" spans="1:7" x14ac:dyDescent="0.25">
      <c r="A34" s="17"/>
      <c r="B34" s="17"/>
      <c r="C34" s="17"/>
      <c r="D34" s="17"/>
      <c r="E34" s="266"/>
      <c r="F34" s="17"/>
      <c r="G34" s="17"/>
    </row>
    <row r="35" spans="1:7" x14ac:dyDescent="0.25">
      <c r="A35" s="17"/>
      <c r="B35" s="17"/>
      <c r="C35" s="17"/>
      <c r="D35" s="17"/>
      <c r="E35" s="266"/>
      <c r="F35" s="17"/>
      <c r="G35" s="17"/>
    </row>
    <row r="36" spans="1:7" x14ac:dyDescent="0.25">
      <c r="A36" s="17"/>
      <c r="B36" s="17"/>
      <c r="C36" s="17"/>
      <c r="D36" s="17"/>
      <c r="E36" s="266"/>
      <c r="F36" s="17"/>
      <c r="G36" s="17"/>
    </row>
    <row r="37" spans="1:7" x14ac:dyDescent="0.25">
      <c r="A37" s="17"/>
      <c r="B37" s="17"/>
      <c r="C37" s="17"/>
      <c r="D37" s="17"/>
      <c r="E37" s="266"/>
      <c r="F37" s="17"/>
      <c r="G37" s="17"/>
    </row>
    <row r="38" spans="1:7" x14ac:dyDescent="0.25">
      <c r="A38" s="17"/>
      <c r="B38" s="17"/>
      <c r="C38" s="17"/>
      <c r="D38" s="17"/>
      <c r="E38" s="266"/>
      <c r="F38" s="17"/>
      <c r="G38" s="17"/>
    </row>
    <row r="39" spans="1:7" x14ac:dyDescent="0.25">
      <c r="A39" s="17"/>
      <c r="B39" s="17"/>
      <c r="C39" s="17"/>
      <c r="D39" s="17"/>
      <c r="E39" s="266"/>
      <c r="F39" s="17"/>
      <c r="G39" s="17"/>
    </row>
    <row r="40" spans="1:7" x14ac:dyDescent="0.25">
      <c r="A40" s="17"/>
      <c r="B40" s="17"/>
      <c r="C40" s="17"/>
      <c r="D40" s="17"/>
      <c r="E40" s="266"/>
      <c r="F40" s="17"/>
      <c r="G40" s="17"/>
    </row>
    <row r="41" spans="1:7" x14ac:dyDescent="0.25">
      <c r="A41" s="17"/>
      <c r="B41" s="17"/>
      <c r="C41" s="17"/>
      <c r="D41" s="17"/>
      <c r="E41" s="266"/>
      <c r="F41" s="17"/>
      <c r="G41" s="17"/>
    </row>
    <row r="42" spans="1:7" x14ac:dyDescent="0.25">
      <c r="A42" s="17"/>
      <c r="B42" s="17"/>
      <c r="C42" s="17"/>
      <c r="D42" s="17"/>
      <c r="E42" s="266"/>
      <c r="F42" s="17"/>
      <c r="G42" s="17"/>
    </row>
    <row r="43" spans="1:7" x14ac:dyDescent="0.25">
      <c r="A43" s="17"/>
      <c r="B43" s="17"/>
      <c r="C43" s="17"/>
      <c r="D43" s="17"/>
      <c r="E43" s="266"/>
      <c r="F43" s="17"/>
      <c r="G43" s="17"/>
    </row>
    <row r="44" spans="1:7" x14ac:dyDescent="0.25">
      <c r="A44" s="17"/>
      <c r="B44" s="17"/>
      <c r="C44" s="17"/>
      <c r="D44" s="17"/>
      <c r="E44" s="266"/>
      <c r="F44" s="17"/>
      <c r="G44" s="17"/>
    </row>
    <row r="45" spans="1:7" x14ac:dyDescent="0.25">
      <c r="A45" s="17"/>
      <c r="B45" s="17"/>
      <c r="C45" s="17"/>
      <c r="D45" s="17"/>
      <c r="E45" s="266"/>
      <c r="F45" s="17"/>
      <c r="G45" s="17"/>
    </row>
    <row r="46" spans="1:7" x14ac:dyDescent="0.25">
      <c r="A46" s="17"/>
      <c r="B46" s="17"/>
      <c r="C46" s="17"/>
      <c r="D46" s="17"/>
      <c r="E46" s="266"/>
      <c r="F46" s="17"/>
      <c r="G46" s="17"/>
    </row>
    <row r="47" spans="1:7" x14ac:dyDescent="0.25">
      <c r="A47" s="17"/>
      <c r="B47" s="17"/>
      <c r="C47" s="17"/>
      <c r="D47" s="17"/>
      <c r="E47" s="266"/>
      <c r="F47" s="17"/>
      <c r="G47" s="17"/>
    </row>
    <row r="48" spans="1:7" x14ac:dyDescent="0.25">
      <c r="A48" s="17"/>
      <c r="B48" s="17"/>
      <c r="C48" s="17"/>
      <c r="D48" s="17"/>
      <c r="E48" s="266"/>
      <c r="F48" s="17"/>
      <c r="G48" s="17"/>
    </row>
    <row r="49" spans="1:7" x14ac:dyDescent="0.25">
      <c r="A49" s="17"/>
      <c r="B49" s="17"/>
      <c r="C49" s="17"/>
      <c r="D49" s="17"/>
      <c r="E49" s="266"/>
      <c r="F49" s="17"/>
      <c r="G49" s="17"/>
    </row>
    <row r="50" spans="1:7" x14ac:dyDescent="0.25">
      <c r="A50" s="17"/>
      <c r="B50" s="17"/>
      <c r="C50" s="17"/>
      <c r="D50" s="17"/>
      <c r="E50" s="266"/>
      <c r="F50" s="17"/>
      <c r="G50" s="17"/>
    </row>
    <row r="51" spans="1:7" x14ac:dyDescent="0.25">
      <c r="A51" s="17"/>
      <c r="B51" s="17"/>
      <c r="C51" s="17"/>
      <c r="D51" s="17"/>
      <c r="E51" s="266"/>
      <c r="F51" s="17"/>
      <c r="G51" s="17"/>
    </row>
  </sheetData>
  <printOptions horizontalCentered="1" verticalCentered="1"/>
  <pageMargins left="0.74803149606299213" right="0.74803149606299213" top="0.98425196850393704" bottom="0.98425196850393704" header="0.31496062992125984" footer="0.31496062992125984"/>
  <pageSetup scale="84" orientation="portrait" horizontalDpi="200" verticalDpi="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theme="9" tint="0.39997558519241921"/>
  </sheetPr>
  <dimension ref="A1:X16"/>
  <sheetViews>
    <sheetView showGridLines="0" topLeftCell="A4" zoomScaleNormal="100" workbookViewId="0">
      <selection activeCell="F7" sqref="F7"/>
    </sheetView>
  </sheetViews>
  <sheetFormatPr baseColWidth="10" defaultRowHeight="12.75" x14ac:dyDescent="0.2"/>
  <cols>
    <col min="1" max="1" width="15.140625" style="218" customWidth="1"/>
    <col min="2" max="9" width="11.140625" style="218" customWidth="1"/>
    <col min="10" max="11" width="11.42578125" style="218"/>
    <col min="12" max="12" width="0" style="218" hidden="1" customWidth="1"/>
    <col min="13" max="16384" width="11.42578125" style="218"/>
  </cols>
  <sheetData>
    <row r="1" spans="1:24" ht="65.099999999999994" customHeight="1" x14ac:dyDescent="0.2">
      <c r="A1" s="350" t="s">
        <v>138</v>
      </c>
      <c r="B1" s="217"/>
      <c r="C1" s="217"/>
      <c r="D1" s="217"/>
      <c r="E1" s="217"/>
      <c r="F1" s="217"/>
      <c r="G1" s="217"/>
      <c r="H1" s="217"/>
      <c r="I1" s="217"/>
    </row>
    <row r="2" spans="1:24" ht="36" customHeight="1" x14ac:dyDescent="0.2">
      <c r="A2" s="435" t="s">
        <v>88</v>
      </c>
      <c r="B2" s="219" t="s">
        <v>89</v>
      </c>
      <c r="C2" s="220"/>
      <c r="D2" s="220"/>
      <c r="E2" s="220"/>
      <c r="F2" s="220"/>
      <c r="G2" s="220"/>
      <c r="H2" s="220"/>
      <c r="I2" s="220"/>
    </row>
    <row r="3" spans="1:24" ht="36" customHeight="1" x14ac:dyDescent="0.2">
      <c r="A3" s="436"/>
      <c r="B3" s="221" t="s">
        <v>137</v>
      </c>
      <c r="C3" s="221"/>
      <c r="D3" s="438" t="s">
        <v>131</v>
      </c>
      <c r="E3" s="219" t="s">
        <v>132</v>
      </c>
      <c r="F3" s="220"/>
      <c r="G3" s="220"/>
      <c r="H3" s="220"/>
      <c r="I3" s="220"/>
    </row>
    <row r="4" spans="1:24" ht="31.5" customHeight="1" x14ac:dyDescent="0.2">
      <c r="A4" s="436"/>
      <c r="B4" s="439" t="s">
        <v>90</v>
      </c>
      <c r="C4" s="439" t="s">
        <v>91</v>
      </c>
      <c r="D4" s="431"/>
      <c r="E4" s="431" t="s">
        <v>133</v>
      </c>
      <c r="F4" s="431" t="s">
        <v>134</v>
      </c>
      <c r="G4" s="431" t="s">
        <v>92</v>
      </c>
      <c r="H4" s="431" t="s">
        <v>93</v>
      </c>
      <c r="I4" s="433" t="s">
        <v>43</v>
      </c>
    </row>
    <row r="5" spans="1:24" ht="24.75" customHeight="1" x14ac:dyDescent="0.2">
      <c r="A5" s="437"/>
      <c r="B5" s="439"/>
      <c r="C5" s="439"/>
      <c r="D5" s="432"/>
      <c r="E5" s="432"/>
      <c r="F5" s="432"/>
      <c r="G5" s="432"/>
      <c r="H5" s="432"/>
      <c r="I5" s="434"/>
    </row>
    <row r="6" spans="1:24" s="232" customFormat="1" ht="82.5" customHeight="1" x14ac:dyDescent="0.25">
      <c r="A6" s="228" t="s">
        <v>135</v>
      </c>
      <c r="B6" s="229">
        <v>40274</v>
      </c>
      <c r="C6" s="229">
        <v>38298</v>
      </c>
      <c r="D6" s="230">
        <f>SUM(E6:I6)</f>
        <v>2736138</v>
      </c>
      <c r="E6" s="229">
        <v>2362091</v>
      </c>
      <c r="F6" s="229">
        <v>270715</v>
      </c>
      <c r="G6" s="229">
        <v>56061</v>
      </c>
      <c r="H6" s="229">
        <v>42272</v>
      </c>
      <c r="I6" s="231">
        <v>4999</v>
      </c>
    </row>
    <row r="7" spans="1:24" s="232" customFormat="1" ht="82.5" customHeight="1" x14ac:dyDescent="0.25">
      <c r="A7" s="228" t="s">
        <v>4</v>
      </c>
      <c r="B7" s="229">
        <v>41423</v>
      </c>
      <c r="C7" s="229">
        <v>38208</v>
      </c>
      <c r="D7" s="230">
        <f t="shared" ref="D7:D10" si="0">SUM(E7:I7)</f>
        <v>2624351</v>
      </c>
      <c r="E7" s="231">
        <v>2203567</v>
      </c>
      <c r="F7" s="229">
        <v>300519</v>
      </c>
      <c r="G7" s="229">
        <v>64318</v>
      </c>
      <c r="H7" s="229">
        <v>50653</v>
      </c>
      <c r="I7" s="231">
        <v>5294</v>
      </c>
      <c r="K7" s="233"/>
    </row>
    <row r="8" spans="1:24" s="232" customFormat="1" ht="82.5" customHeight="1" x14ac:dyDescent="0.25">
      <c r="A8" s="228" t="s">
        <v>5</v>
      </c>
      <c r="B8" s="229">
        <v>40394</v>
      </c>
      <c r="C8" s="229">
        <v>37995</v>
      </c>
      <c r="D8" s="230">
        <f t="shared" si="0"/>
        <v>2667194</v>
      </c>
      <c r="E8" s="231">
        <v>2270721</v>
      </c>
      <c r="F8" s="229">
        <v>286633</v>
      </c>
      <c r="G8" s="229">
        <v>58407</v>
      </c>
      <c r="H8" s="229">
        <v>45751</v>
      </c>
      <c r="I8" s="231">
        <v>5682</v>
      </c>
    </row>
    <row r="9" spans="1:24" s="232" customFormat="1" ht="82.5" customHeight="1" x14ac:dyDescent="0.25">
      <c r="A9" s="228" t="s">
        <v>56</v>
      </c>
      <c r="B9" s="229">
        <v>40522</v>
      </c>
      <c r="C9" s="229">
        <v>38629</v>
      </c>
      <c r="D9" s="230">
        <f>SUM(E9:I9)</f>
        <v>2694552</v>
      </c>
      <c r="E9" s="231">
        <v>2276064</v>
      </c>
      <c r="F9" s="229">
        <v>300323</v>
      </c>
      <c r="G9" s="229">
        <v>63147</v>
      </c>
      <c r="H9" s="229">
        <v>49758</v>
      </c>
      <c r="I9" s="231">
        <v>5260</v>
      </c>
    </row>
    <row r="10" spans="1:24" s="232" customFormat="1" ht="82.5" customHeight="1" x14ac:dyDescent="0.25">
      <c r="A10" s="234" t="s">
        <v>95</v>
      </c>
      <c r="B10" s="235">
        <v>41622</v>
      </c>
      <c r="C10" s="235">
        <v>38749</v>
      </c>
      <c r="D10" s="236">
        <f t="shared" si="0"/>
        <v>2931395</v>
      </c>
      <c r="E10" s="237">
        <v>2489771</v>
      </c>
      <c r="F10" s="235">
        <v>320684</v>
      </c>
      <c r="G10" s="235">
        <v>64204</v>
      </c>
      <c r="H10" s="235">
        <v>51159</v>
      </c>
      <c r="I10" s="237">
        <v>5577</v>
      </c>
    </row>
    <row r="11" spans="1:24" ht="21" customHeight="1" x14ac:dyDescent="0.2">
      <c r="A11" s="223" t="s">
        <v>192</v>
      </c>
      <c r="B11" s="224"/>
      <c r="C11" s="224"/>
      <c r="D11" s="224"/>
      <c r="E11" s="224"/>
      <c r="F11" s="224"/>
      <c r="G11" s="224"/>
      <c r="H11" s="224"/>
      <c r="I11" s="224"/>
      <c r="L11" s="225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</row>
    <row r="12" spans="1:24" ht="21" customHeight="1" x14ac:dyDescent="0.2">
      <c r="A12" s="223" t="s">
        <v>193</v>
      </c>
      <c r="B12" s="227"/>
      <c r="C12" s="227"/>
      <c r="D12" s="227"/>
      <c r="E12" s="227"/>
      <c r="F12" s="227"/>
      <c r="G12" s="227"/>
      <c r="H12" s="227"/>
      <c r="I12" s="227"/>
      <c r="L12" s="225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</row>
    <row r="13" spans="1:24" ht="21" customHeight="1" x14ac:dyDescent="0.2">
      <c r="A13" s="222" t="s">
        <v>136</v>
      </c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</row>
    <row r="15" spans="1:24" x14ac:dyDescent="0.2">
      <c r="B15" s="226"/>
    </row>
    <row r="16" spans="1:24" x14ac:dyDescent="0.2">
      <c r="B16" s="226"/>
    </row>
  </sheetData>
  <mergeCells count="9">
    <mergeCell ref="G4:G5"/>
    <mergeCell ref="H4:H5"/>
    <mergeCell ref="I4:I5"/>
    <mergeCell ref="A2:A5"/>
    <mergeCell ref="D3:D5"/>
    <mergeCell ref="B4:B5"/>
    <mergeCell ref="C4:C5"/>
    <mergeCell ref="E4:E5"/>
    <mergeCell ref="F4:F5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theme="9" tint="0.39997558519241921"/>
  </sheetPr>
  <dimension ref="A1:E16"/>
  <sheetViews>
    <sheetView showGridLines="0" workbookViewId="0">
      <selection activeCell="A2" sqref="A2"/>
    </sheetView>
  </sheetViews>
  <sheetFormatPr baseColWidth="10" defaultRowHeight="12.75" x14ac:dyDescent="0.2"/>
  <cols>
    <col min="1" max="1" width="30.85546875" style="40" customWidth="1"/>
    <col min="2" max="3" width="28.7109375" style="40" customWidth="1"/>
    <col min="4" max="16384" width="11.42578125" style="40"/>
  </cols>
  <sheetData>
    <row r="1" spans="1:5" s="79" customFormat="1" ht="65.099999999999994" customHeight="1" x14ac:dyDescent="0.25">
      <c r="A1" s="311" t="s">
        <v>125</v>
      </c>
      <c r="B1" s="125"/>
      <c r="C1" s="125"/>
    </row>
    <row r="2" spans="1:5" ht="75" customHeight="1" x14ac:dyDescent="0.2">
      <c r="A2" s="73" t="s">
        <v>6</v>
      </c>
      <c r="B2" s="74" t="s">
        <v>205</v>
      </c>
      <c r="C2" s="91" t="s">
        <v>206</v>
      </c>
    </row>
    <row r="3" spans="1:5" s="79" customFormat="1" ht="39.950000000000003" customHeight="1" x14ac:dyDescent="0.25">
      <c r="A3" s="238" t="s">
        <v>16</v>
      </c>
      <c r="B3" s="33">
        <v>176045</v>
      </c>
      <c r="C3" s="239">
        <v>8700005</v>
      </c>
    </row>
    <row r="4" spans="1:5" s="79" customFormat="1" ht="39.950000000000003" customHeight="1" x14ac:dyDescent="0.25">
      <c r="A4" s="238" t="s">
        <v>19</v>
      </c>
      <c r="B4" s="33">
        <v>176684</v>
      </c>
      <c r="C4" s="239">
        <v>8314966</v>
      </c>
    </row>
    <row r="5" spans="1:5" s="79" customFormat="1" ht="39.950000000000003" customHeight="1" x14ac:dyDescent="0.25">
      <c r="A5" s="238" t="s">
        <v>20</v>
      </c>
      <c r="B5" s="33">
        <v>176081</v>
      </c>
      <c r="C5" s="239">
        <v>8273025</v>
      </c>
    </row>
    <row r="6" spans="1:5" s="79" customFormat="1" ht="39.950000000000003" customHeight="1" x14ac:dyDescent="0.25">
      <c r="A6" s="238" t="s">
        <v>188</v>
      </c>
      <c r="B6" s="33">
        <v>52660</v>
      </c>
      <c r="C6" s="239">
        <v>3722560</v>
      </c>
    </row>
    <row r="7" spans="1:5" s="79" customFormat="1" ht="39.950000000000003" customHeight="1" x14ac:dyDescent="0.25">
      <c r="A7" s="238" t="s">
        <v>1</v>
      </c>
      <c r="B7" s="140">
        <v>73735</v>
      </c>
      <c r="C7" s="240">
        <v>3917326</v>
      </c>
    </row>
    <row r="8" spans="1:5" s="79" customFormat="1" ht="39.950000000000003" customHeight="1" x14ac:dyDescent="0.25">
      <c r="A8" s="238" t="s">
        <v>2</v>
      </c>
      <c r="B8" s="140">
        <v>94809</v>
      </c>
      <c r="C8" s="241">
        <v>4112092</v>
      </c>
    </row>
    <row r="9" spans="1:5" s="79" customFormat="1" ht="39.950000000000003" customHeight="1" x14ac:dyDescent="0.25">
      <c r="A9" s="238" t="s">
        <v>3</v>
      </c>
      <c r="B9" s="140">
        <v>115884.00355980202</v>
      </c>
      <c r="C9" s="241">
        <v>4306858.7293174416</v>
      </c>
    </row>
    <row r="10" spans="1:5" s="79" customFormat="1" ht="39.950000000000003" customHeight="1" x14ac:dyDescent="0.25">
      <c r="A10" s="238" t="s">
        <v>4</v>
      </c>
      <c r="B10" s="140">
        <v>136959</v>
      </c>
      <c r="C10" s="241">
        <v>4501625</v>
      </c>
    </row>
    <row r="11" spans="1:5" s="79" customFormat="1" ht="39.950000000000003" customHeight="1" x14ac:dyDescent="0.25">
      <c r="A11" s="238" t="s">
        <v>5</v>
      </c>
      <c r="B11" s="140">
        <v>158033</v>
      </c>
      <c r="C11" s="241">
        <v>4696391</v>
      </c>
    </row>
    <row r="12" spans="1:5" s="79" customFormat="1" ht="39.950000000000003" customHeight="1" x14ac:dyDescent="0.25">
      <c r="A12" s="238" t="s">
        <v>27</v>
      </c>
      <c r="B12" s="140">
        <v>179108</v>
      </c>
      <c r="C12" s="241">
        <v>4891157</v>
      </c>
    </row>
    <row r="13" spans="1:5" s="79" customFormat="1" ht="39.950000000000003" customHeight="1" x14ac:dyDescent="0.25">
      <c r="A13" s="242" t="s">
        <v>95</v>
      </c>
      <c r="B13" s="243">
        <v>200183</v>
      </c>
      <c r="C13" s="244">
        <v>5085924</v>
      </c>
      <c r="D13" s="295"/>
    </row>
    <row r="14" spans="1:5" ht="21" customHeight="1" x14ac:dyDescent="0.2">
      <c r="A14" s="440" t="s">
        <v>94</v>
      </c>
      <c r="B14" s="441"/>
      <c r="C14" s="441"/>
    </row>
    <row r="15" spans="1:5" s="87" customFormat="1" ht="21" customHeight="1" x14ac:dyDescent="0.2">
      <c r="A15" s="440" t="s">
        <v>215</v>
      </c>
      <c r="B15" s="441"/>
      <c r="C15" s="441"/>
    </row>
    <row r="16" spans="1:5" s="87" customFormat="1" ht="21" customHeight="1" x14ac:dyDescent="0.2">
      <c r="A16" s="35" t="s">
        <v>109</v>
      </c>
      <c r="B16" s="35"/>
      <c r="C16" s="35"/>
      <c r="D16" s="35"/>
      <c r="E16" s="35"/>
    </row>
  </sheetData>
  <mergeCells count="2">
    <mergeCell ref="A14:C14"/>
    <mergeCell ref="A15:C15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0.39997558519241921"/>
  </sheetPr>
  <dimension ref="A1:U28"/>
  <sheetViews>
    <sheetView showGridLines="0" zoomScale="85" zoomScaleNormal="85" workbookViewId="0">
      <selection activeCell="K17" sqref="K17"/>
    </sheetView>
  </sheetViews>
  <sheetFormatPr baseColWidth="10" defaultRowHeight="15" x14ac:dyDescent="0.25"/>
  <cols>
    <col min="1" max="4" width="11.42578125" style="2"/>
    <col min="5" max="8" width="11.42578125" style="4"/>
    <col min="9" max="20" width="11.42578125" style="192"/>
    <col min="21" max="21" width="11.42578125" style="191"/>
    <col min="22" max="16384" width="11.42578125" style="2"/>
  </cols>
  <sheetData>
    <row r="1" spans="1:21" s="5" customFormat="1" x14ac:dyDescent="0.25">
      <c r="B1" s="284"/>
      <c r="C1" s="285"/>
      <c r="D1" s="285"/>
      <c r="E1" s="195"/>
      <c r="F1" s="196"/>
      <c r="G1" s="196"/>
      <c r="H1" s="4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0"/>
    </row>
    <row r="2" spans="1:21" s="5" customFormat="1" x14ac:dyDescent="0.25">
      <c r="B2" s="285"/>
      <c r="C2" s="286"/>
      <c r="D2" s="286"/>
      <c r="E2" s="198"/>
      <c r="F2" s="198"/>
      <c r="G2" s="199"/>
      <c r="H2" s="199"/>
      <c r="I2" s="194"/>
      <c r="J2" s="194"/>
      <c r="K2" s="194"/>
      <c r="L2" s="194"/>
      <c r="M2" s="194"/>
      <c r="N2" s="194"/>
      <c r="O2" s="194"/>
      <c r="P2" s="192"/>
      <c r="Q2" s="192"/>
      <c r="R2" s="192"/>
      <c r="S2" s="192"/>
      <c r="T2" s="192"/>
      <c r="U2" s="190"/>
    </row>
    <row r="3" spans="1:21" s="5" customFormat="1" x14ac:dyDescent="0.25">
      <c r="B3" s="285"/>
      <c r="C3" s="287"/>
      <c r="D3" s="287"/>
      <c r="E3" s="197"/>
      <c r="F3" s="197"/>
      <c r="G3" s="197"/>
      <c r="H3" s="197"/>
      <c r="I3" s="193"/>
      <c r="J3" s="193"/>
      <c r="K3" s="193"/>
      <c r="L3" s="193"/>
      <c r="M3" s="193"/>
      <c r="N3" s="193"/>
      <c r="O3" s="193"/>
      <c r="P3" s="192"/>
      <c r="Q3" s="192"/>
      <c r="R3" s="192"/>
      <c r="S3" s="192"/>
      <c r="T3" s="192"/>
      <c r="U3" s="190"/>
    </row>
    <row r="4" spans="1:21" s="5" customFormat="1" x14ac:dyDescent="0.25">
      <c r="B4" s="2"/>
      <c r="C4" s="2"/>
      <c r="D4" s="2"/>
      <c r="F4" s="4"/>
      <c r="G4" s="4"/>
      <c r="H4" s="4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0"/>
    </row>
    <row r="5" spans="1:21" x14ac:dyDescent="0.25">
      <c r="A5" s="5"/>
      <c r="B5" s="2" t="s">
        <v>6</v>
      </c>
      <c r="C5" s="2" t="s">
        <v>126</v>
      </c>
      <c r="D5" s="290" t="s">
        <v>127</v>
      </c>
      <c r="E5" s="5"/>
    </row>
    <row r="6" spans="1:21" x14ac:dyDescent="0.25">
      <c r="A6" s="5"/>
      <c r="B6" s="2" t="s">
        <v>11</v>
      </c>
      <c r="C6" s="288">
        <v>84300</v>
      </c>
      <c r="D6" s="289">
        <f t="shared" ref="D6:D12" si="0">+C6/1000</f>
        <v>84.3</v>
      </c>
      <c r="E6" s="5"/>
      <c r="H6" s="192"/>
    </row>
    <row r="7" spans="1:21" x14ac:dyDescent="0.25">
      <c r="A7" s="5"/>
      <c r="B7" s="2" t="s">
        <v>9</v>
      </c>
      <c r="C7" s="288">
        <v>15300</v>
      </c>
      <c r="D7" s="289">
        <f t="shared" si="0"/>
        <v>15.3</v>
      </c>
      <c r="E7" s="5"/>
    </row>
    <row r="8" spans="1:21" x14ac:dyDescent="0.25">
      <c r="A8" s="5"/>
      <c r="B8" s="2" t="s">
        <v>10</v>
      </c>
      <c r="C8" s="288">
        <v>5800</v>
      </c>
      <c r="D8" s="289">
        <f t="shared" si="0"/>
        <v>5.8</v>
      </c>
      <c r="E8" s="5"/>
    </row>
    <row r="9" spans="1:21" x14ac:dyDescent="0.25">
      <c r="A9" s="5"/>
      <c r="B9" s="2" t="s">
        <v>13</v>
      </c>
      <c r="C9" s="288">
        <v>3700</v>
      </c>
      <c r="D9" s="289">
        <f t="shared" si="0"/>
        <v>3.7</v>
      </c>
      <c r="E9" s="5"/>
    </row>
    <row r="10" spans="1:21" x14ac:dyDescent="0.25">
      <c r="A10" s="5"/>
      <c r="B10" s="2" t="s">
        <v>14</v>
      </c>
      <c r="C10" s="288">
        <v>2100</v>
      </c>
      <c r="D10" s="289">
        <f t="shared" si="0"/>
        <v>2.1</v>
      </c>
      <c r="E10" s="5"/>
    </row>
    <row r="11" spans="1:21" x14ac:dyDescent="0.25">
      <c r="A11" s="5"/>
      <c r="B11" s="2" t="s">
        <v>15</v>
      </c>
      <c r="C11" s="288">
        <v>1200</v>
      </c>
      <c r="D11" s="289">
        <f t="shared" si="0"/>
        <v>1.2</v>
      </c>
      <c r="E11" s="5"/>
    </row>
    <row r="12" spans="1:21" x14ac:dyDescent="0.25">
      <c r="A12" s="5"/>
      <c r="B12" s="2" t="s">
        <v>12</v>
      </c>
      <c r="C12" s="288">
        <v>600</v>
      </c>
      <c r="D12" s="289">
        <f t="shared" si="0"/>
        <v>0.6</v>
      </c>
      <c r="E12" s="5"/>
    </row>
    <row r="13" spans="1:21" x14ac:dyDescent="0.25">
      <c r="A13" s="5"/>
      <c r="C13" s="288"/>
      <c r="D13" s="289"/>
      <c r="E13" s="5"/>
    </row>
    <row r="14" spans="1:21" x14ac:dyDescent="0.25">
      <c r="A14" s="5"/>
      <c r="C14" s="288"/>
      <c r="D14" s="289"/>
      <c r="E14" s="5"/>
    </row>
    <row r="15" spans="1:21" x14ac:dyDescent="0.25">
      <c r="A15" s="5"/>
      <c r="C15" s="288"/>
      <c r="D15" s="289"/>
      <c r="E15" s="5"/>
    </row>
    <row r="16" spans="1:21" x14ac:dyDescent="0.25">
      <c r="A16" s="5"/>
      <c r="C16" s="288"/>
      <c r="D16" s="289"/>
      <c r="E16" s="5"/>
    </row>
    <row r="17" spans="1:5" x14ac:dyDescent="0.25">
      <c r="A17" s="5"/>
      <c r="C17" s="288"/>
      <c r="D17" s="289"/>
      <c r="E17" s="5"/>
    </row>
    <row r="18" spans="1:5" x14ac:dyDescent="0.25">
      <c r="A18" s="5"/>
      <c r="C18" s="288"/>
      <c r="D18" s="289"/>
      <c r="E18" s="5"/>
    </row>
    <row r="19" spans="1:5" x14ac:dyDescent="0.25">
      <c r="A19" s="5"/>
      <c r="E19" s="5"/>
    </row>
    <row r="20" spans="1:5" x14ac:dyDescent="0.25">
      <c r="A20" s="5"/>
      <c r="E20" s="5"/>
    </row>
    <row r="21" spans="1:5" x14ac:dyDescent="0.25">
      <c r="A21" s="5"/>
      <c r="E21" s="5"/>
    </row>
    <row r="22" spans="1:5" x14ac:dyDescent="0.25">
      <c r="C22" s="288"/>
    </row>
    <row r="23" spans="1:5" x14ac:dyDescent="0.25">
      <c r="C23" s="288"/>
    </row>
    <row r="24" spans="1:5" x14ac:dyDescent="0.25">
      <c r="C24" s="288"/>
    </row>
    <row r="25" spans="1:5" x14ac:dyDescent="0.25">
      <c r="C25" s="288"/>
    </row>
    <row r="26" spans="1:5" x14ac:dyDescent="0.25">
      <c r="C26" s="288"/>
    </row>
    <row r="27" spans="1:5" x14ac:dyDescent="0.25">
      <c r="C27" s="288"/>
    </row>
    <row r="28" spans="1:5" x14ac:dyDescent="0.25">
      <c r="C28" s="288"/>
    </row>
  </sheetData>
  <sortState ref="J41:K46">
    <sortCondition descending="1" ref="K9:K14"/>
  </sortState>
  <printOptions horizontalCentered="1"/>
  <pageMargins left="0.9055118110236221" right="0.70866141732283472" top="1.0236220472440944" bottom="0.74803149606299213" header="0.31496062992125984" footer="0.31496062992125984"/>
  <pageSetup scale="96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9" tint="0.39997558519241921"/>
  </sheetPr>
  <dimension ref="A1:K20"/>
  <sheetViews>
    <sheetView showGridLines="0" zoomScale="85" zoomScaleNormal="85" workbookViewId="0">
      <selection activeCell="O5" sqref="O5"/>
    </sheetView>
  </sheetViews>
  <sheetFormatPr baseColWidth="10" defaultRowHeight="12.75" x14ac:dyDescent="0.2"/>
  <cols>
    <col min="1" max="1" width="16.42578125" style="40" customWidth="1"/>
    <col min="2" max="2" width="13.42578125" style="40" customWidth="1"/>
    <col min="3" max="9" width="11.7109375" style="40" customWidth="1"/>
    <col min="10" max="10" width="13.42578125" style="40" customWidth="1"/>
    <col min="11" max="16384" width="11.42578125" style="40"/>
  </cols>
  <sheetData>
    <row r="1" spans="1:11" ht="65.25" customHeight="1" x14ac:dyDescent="0.2">
      <c r="A1" s="310" t="s">
        <v>217</v>
      </c>
      <c r="B1" s="125"/>
      <c r="C1" s="125"/>
      <c r="D1" s="125"/>
      <c r="E1" s="125"/>
      <c r="F1" s="125"/>
      <c r="G1" s="125"/>
      <c r="H1" s="125"/>
      <c r="I1" s="125"/>
    </row>
    <row r="2" spans="1:11" ht="29.25" customHeight="1" x14ac:dyDescent="0.2">
      <c r="A2" s="400" t="s">
        <v>6</v>
      </c>
      <c r="B2" s="123" t="s">
        <v>22</v>
      </c>
      <c r="C2" s="124"/>
      <c r="D2" s="124"/>
      <c r="E2" s="124"/>
      <c r="F2" s="124"/>
      <c r="G2" s="124"/>
      <c r="H2" s="124"/>
      <c r="I2" s="124"/>
    </row>
    <row r="3" spans="1:11" ht="29.25" customHeight="1" x14ac:dyDescent="0.2">
      <c r="A3" s="401"/>
      <c r="B3" s="403" t="s">
        <v>7</v>
      </c>
      <c r="C3" s="124" t="s">
        <v>8</v>
      </c>
      <c r="D3" s="124"/>
      <c r="E3" s="124"/>
      <c r="F3" s="124"/>
      <c r="G3" s="124"/>
      <c r="H3" s="124"/>
      <c r="I3" s="124"/>
    </row>
    <row r="4" spans="1:11" ht="58.5" customHeight="1" x14ac:dyDescent="0.2">
      <c r="A4" s="402"/>
      <c r="B4" s="404"/>
      <c r="C4" s="74" t="s">
        <v>9</v>
      </c>
      <c r="D4" s="74" t="s">
        <v>10</v>
      </c>
      <c r="E4" s="74" t="s">
        <v>11</v>
      </c>
      <c r="F4" s="74" t="s">
        <v>12</v>
      </c>
      <c r="G4" s="74" t="s">
        <v>13</v>
      </c>
      <c r="H4" s="74" t="s">
        <v>14</v>
      </c>
      <c r="I4" s="75" t="s">
        <v>15</v>
      </c>
    </row>
    <row r="5" spans="1:11" ht="76.5" customHeight="1" x14ac:dyDescent="0.2">
      <c r="A5" s="299" t="s">
        <v>183</v>
      </c>
      <c r="B5" s="131">
        <f t="shared" ref="B5:B11" si="0">SUM(C5:I5)</f>
        <v>206400</v>
      </c>
      <c r="C5" s="140">
        <v>17700</v>
      </c>
      <c r="D5" s="140">
        <v>10200</v>
      </c>
      <c r="E5" s="140">
        <v>136800</v>
      </c>
      <c r="F5" s="140">
        <v>14000</v>
      </c>
      <c r="G5" s="300" t="s">
        <v>17</v>
      </c>
      <c r="H5" s="140">
        <v>7600</v>
      </c>
      <c r="I5" s="241">
        <v>20100</v>
      </c>
      <c r="J5" s="76"/>
    </row>
    <row r="6" spans="1:11" ht="76.5" customHeight="1" x14ac:dyDescent="0.2">
      <c r="A6" s="299" t="s">
        <v>2</v>
      </c>
      <c r="B6" s="131">
        <f t="shared" si="0"/>
        <v>141300</v>
      </c>
      <c r="C6" s="140">
        <v>9700</v>
      </c>
      <c r="D6" s="140">
        <v>5500</v>
      </c>
      <c r="E6" s="140">
        <v>108300</v>
      </c>
      <c r="F6" s="140">
        <v>12300</v>
      </c>
      <c r="G6" s="300" t="s">
        <v>17</v>
      </c>
      <c r="H6" s="140">
        <v>2000</v>
      </c>
      <c r="I6" s="241">
        <v>3500</v>
      </c>
    </row>
    <row r="7" spans="1:11" s="70" customFormat="1" ht="76.5" customHeight="1" x14ac:dyDescent="0.2">
      <c r="A7" s="301" t="s">
        <v>3</v>
      </c>
      <c r="B7" s="131">
        <f t="shared" si="0"/>
        <v>132300</v>
      </c>
      <c r="C7" s="302">
        <v>11800</v>
      </c>
      <c r="D7" s="302">
        <v>3500</v>
      </c>
      <c r="E7" s="302">
        <v>107300</v>
      </c>
      <c r="F7" s="302">
        <v>4600</v>
      </c>
      <c r="G7" s="303" t="s">
        <v>17</v>
      </c>
      <c r="H7" s="302">
        <v>1900</v>
      </c>
      <c r="I7" s="304">
        <v>3200</v>
      </c>
    </row>
    <row r="8" spans="1:11" ht="76.5" customHeight="1" x14ac:dyDescent="0.2">
      <c r="A8" s="299" t="s">
        <v>4</v>
      </c>
      <c r="B8" s="131">
        <f t="shared" si="0"/>
        <v>149400</v>
      </c>
      <c r="C8" s="140">
        <v>10700</v>
      </c>
      <c r="D8" s="140">
        <v>2700</v>
      </c>
      <c r="E8" s="140">
        <v>127700</v>
      </c>
      <c r="F8" s="140">
        <v>400</v>
      </c>
      <c r="G8" s="33">
        <v>3500</v>
      </c>
      <c r="H8" s="140">
        <v>1800</v>
      </c>
      <c r="I8" s="241">
        <v>2600</v>
      </c>
    </row>
    <row r="9" spans="1:11" ht="76.5" customHeight="1" x14ac:dyDescent="0.2">
      <c r="A9" s="299" t="s">
        <v>5</v>
      </c>
      <c r="B9" s="131">
        <f t="shared" si="0"/>
        <v>120100</v>
      </c>
      <c r="C9" s="140">
        <v>6800</v>
      </c>
      <c r="D9" s="140">
        <v>3600</v>
      </c>
      <c r="E9" s="140">
        <v>102100</v>
      </c>
      <c r="F9" s="140">
        <v>700</v>
      </c>
      <c r="G9" s="33">
        <v>2800</v>
      </c>
      <c r="H9" s="140">
        <v>1800</v>
      </c>
      <c r="I9" s="241">
        <v>2300</v>
      </c>
      <c r="K9" s="76"/>
    </row>
    <row r="10" spans="1:11" ht="76.5" customHeight="1" x14ac:dyDescent="0.2">
      <c r="A10" s="299" t="s">
        <v>184</v>
      </c>
      <c r="B10" s="131">
        <f t="shared" si="0"/>
        <v>130100</v>
      </c>
      <c r="C10" s="305">
        <v>13600</v>
      </c>
      <c r="D10" s="305">
        <v>5800</v>
      </c>
      <c r="E10" s="305">
        <v>103400</v>
      </c>
      <c r="F10" s="305">
        <v>600</v>
      </c>
      <c r="G10" s="33">
        <v>3100</v>
      </c>
      <c r="H10" s="305">
        <v>1800</v>
      </c>
      <c r="I10" s="306">
        <v>1800</v>
      </c>
      <c r="K10" s="76"/>
    </row>
    <row r="11" spans="1:11" ht="76.5" customHeight="1" x14ac:dyDescent="0.2">
      <c r="A11" s="307" t="s">
        <v>185</v>
      </c>
      <c r="B11" s="129">
        <f t="shared" si="0"/>
        <v>113000</v>
      </c>
      <c r="C11" s="308">
        <v>15300</v>
      </c>
      <c r="D11" s="308">
        <v>5800</v>
      </c>
      <c r="E11" s="308">
        <v>84300</v>
      </c>
      <c r="F11" s="308">
        <v>600</v>
      </c>
      <c r="G11" s="291">
        <v>3700</v>
      </c>
      <c r="H11" s="308">
        <v>2100</v>
      </c>
      <c r="I11" s="309">
        <v>1200</v>
      </c>
      <c r="K11" s="76"/>
    </row>
    <row r="12" spans="1:11" ht="19.5" customHeight="1" x14ac:dyDescent="0.2">
      <c r="A12" s="156" t="s">
        <v>181</v>
      </c>
      <c r="B12" s="276"/>
      <c r="C12" s="277"/>
      <c r="D12" s="277"/>
      <c r="E12" s="277"/>
      <c r="F12" s="277"/>
      <c r="G12" s="20"/>
      <c r="H12" s="277"/>
      <c r="I12" s="277"/>
      <c r="K12" s="76"/>
    </row>
    <row r="13" spans="1:11" ht="19.5" customHeight="1" x14ac:dyDescent="0.2">
      <c r="A13" s="399" t="s">
        <v>186</v>
      </c>
      <c r="B13" s="399"/>
      <c r="C13" s="399"/>
      <c r="D13" s="399"/>
      <c r="E13" s="399"/>
      <c r="F13" s="399"/>
      <c r="G13" s="399"/>
      <c r="H13" s="399"/>
      <c r="I13" s="399"/>
    </row>
    <row r="14" spans="1:11" ht="19.5" customHeight="1" x14ac:dyDescent="0.2">
      <c r="A14" s="399" t="s">
        <v>195</v>
      </c>
      <c r="B14" s="399"/>
      <c r="C14" s="399"/>
      <c r="D14" s="399"/>
      <c r="E14" s="399"/>
      <c r="F14" s="399"/>
      <c r="G14" s="399"/>
      <c r="H14" s="399"/>
      <c r="I14" s="399"/>
    </row>
    <row r="15" spans="1:11" ht="19.5" customHeight="1" x14ac:dyDescent="0.2">
      <c r="A15" s="280" t="s">
        <v>196</v>
      </c>
      <c r="B15" s="245"/>
      <c r="C15" s="245"/>
      <c r="D15" s="245"/>
      <c r="E15" s="245"/>
      <c r="F15" s="245"/>
      <c r="G15" s="245"/>
      <c r="H15" s="245"/>
      <c r="I15" s="245"/>
    </row>
    <row r="16" spans="1:11" ht="19.5" customHeight="1" x14ac:dyDescent="0.2">
      <c r="A16" s="14" t="s">
        <v>109</v>
      </c>
      <c r="B16" s="178"/>
      <c r="C16" s="178"/>
      <c r="D16" s="178"/>
      <c r="E16" s="178"/>
      <c r="F16" s="178"/>
      <c r="G16" s="178"/>
      <c r="H16" s="178"/>
      <c r="I16" s="178"/>
    </row>
    <row r="17" spans="1:9" ht="19.5" customHeight="1" x14ac:dyDescent="0.2">
      <c r="A17" s="77" t="s">
        <v>21</v>
      </c>
      <c r="B17" s="14"/>
      <c r="C17" s="78"/>
      <c r="D17" s="14"/>
      <c r="E17" s="14"/>
      <c r="F17" s="14"/>
      <c r="G17" s="14"/>
      <c r="H17" s="14"/>
      <c r="I17" s="14"/>
    </row>
    <row r="18" spans="1:9" x14ac:dyDescent="0.2">
      <c r="B18" s="14"/>
      <c r="C18" s="14"/>
      <c r="D18" s="14"/>
      <c r="E18" s="14"/>
      <c r="F18" s="14"/>
      <c r="G18" s="14"/>
      <c r="H18" s="14"/>
      <c r="I18" s="14"/>
    </row>
    <row r="19" spans="1:9" x14ac:dyDescent="0.2">
      <c r="A19" s="14"/>
      <c r="B19" s="14"/>
      <c r="C19" s="14"/>
      <c r="D19" s="14"/>
      <c r="E19" s="14"/>
      <c r="F19" s="14"/>
      <c r="G19" s="14"/>
      <c r="H19" s="14"/>
      <c r="I19" s="14"/>
    </row>
    <row r="20" spans="1:9" x14ac:dyDescent="0.2">
      <c r="A20" s="77"/>
      <c r="B20" s="14"/>
      <c r="C20" s="14"/>
      <c r="D20" s="14"/>
      <c r="E20" s="14"/>
      <c r="F20" s="14"/>
      <c r="G20" s="14"/>
      <c r="H20" s="14"/>
      <c r="I20" s="14"/>
    </row>
  </sheetData>
  <mergeCells count="4">
    <mergeCell ref="A13:I13"/>
    <mergeCell ref="A14:I14"/>
    <mergeCell ref="A2:A4"/>
    <mergeCell ref="B3:B4"/>
  </mergeCells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 tint="0.39997558519241921"/>
  </sheetPr>
  <dimension ref="A1:E35"/>
  <sheetViews>
    <sheetView showGridLines="0" topLeftCell="A13" zoomScale="115" zoomScaleNormal="115" workbookViewId="0">
      <selection activeCell="B47" sqref="B47"/>
    </sheetView>
  </sheetViews>
  <sheetFormatPr baseColWidth="10" defaultRowHeight="15" x14ac:dyDescent="0.25"/>
  <cols>
    <col min="1" max="1" width="13" style="5" customWidth="1"/>
    <col min="2" max="2" width="19.85546875" style="5" customWidth="1"/>
    <col min="3" max="7" width="11.42578125" style="5"/>
    <col min="8" max="9" width="5" style="5" customWidth="1"/>
    <col min="10" max="16384" width="11.42578125" style="5"/>
  </cols>
  <sheetData>
    <row r="1" spans="1:5" x14ac:dyDescent="0.25">
      <c r="A1" s="1"/>
      <c r="B1" s="1"/>
      <c r="C1" s="1"/>
      <c r="D1" s="1"/>
    </row>
    <row r="2" spans="1:5" x14ac:dyDescent="0.25">
      <c r="A2" s="1"/>
      <c r="B2" s="1"/>
      <c r="C2" s="1"/>
      <c r="D2" s="1"/>
    </row>
    <row r="3" spans="1:5" x14ac:dyDescent="0.25">
      <c r="A3" s="7"/>
      <c r="B3" s="7"/>
      <c r="C3" s="7"/>
      <c r="D3" s="7"/>
    </row>
    <row r="4" spans="1:5" x14ac:dyDescent="0.25">
      <c r="A4" s="7"/>
      <c r="B4" s="7"/>
      <c r="C4" s="7"/>
      <c r="D4" s="7"/>
    </row>
    <row r="5" spans="1:5" x14ac:dyDescent="0.25">
      <c r="A5" s="7" t="s">
        <v>6</v>
      </c>
      <c r="B5" s="7" t="s">
        <v>26</v>
      </c>
      <c r="C5" s="7"/>
      <c r="D5" s="7"/>
      <c r="E5" s="1"/>
    </row>
    <row r="6" spans="1:5" x14ac:dyDescent="0.25">
      <c r="A6" s="7" t="s">
        <v>1</v>
      </c>
      <c r="B6" s="7">
        <v>136800</v>
      </c>
      <c r="C6" s="7"/>
      <c r="D6" s="7"/>
      <c r="E6" s="1"/>
    </row>
    <row r="7" spans="1:5" x14ac:dyDescent="0.25">
      <c r="A7" s="7" t="s">
        <v>2</v>
      </c>
      <c r="B7" s="7">
        <v>108300</v>
      </c>
      <c r="C7" s="7"/>
      <c r="D7" s="7"/>
      <c r="E7" s="1"/>
    </row>
    <row r="8" spans="1:5" x14ac:dyDescent="0.25">
      <c r="A8" s="7" t="s">
        <v>3</v>
      </c>
      <c r="B8" s="7">
        <v>107300</v>
      </c>
      <c r="C8" s="7"/>
      <c r="D8" s="7"/>
      <c r="E8" s="1"/>
    </row>
    <row r="9" spans="1:5" x14ac:dyDescent="0.25">
      <c r="A9" s="7" t="s">
        <v>4</v>
      </c>
      <c r="B9" s="7">
        <v>127700</v>
      </c>
      <c r="C9" s="7"/>
      <c r="D9" s="7"/>
      <c r="E9" s="1"/>
    </row>
    <row r="10" spans="1:5" x14ac:dyDescent="0.25">
      <c r="A10" s="7" t="s">
        <v>5</v>
      </c>
      <c r="B10" s="7">
        <v>102100</v>
      </c>
      <c r="C10" s="7"/>
      <c r="D10" s="7"/>
      <c r="E10" s="1"/>
    </row>
    <row r="11" spans="1:5" x14ac:dyDescent="0.25">
      <c r="A11" s="7" t="s">
        <v>27</v>
      </c>
      <c r="B11" s="7">
        <v>103400</v>
      </c>
      <c r="C11" s="7"/>
      <c r="D11" s="7"/>
      <c r="E11" s="1"/>
    </row>
    <row r="12" spans="1:5" x14ac:dyDescent="0.25">
      <c r="A12" s="7"/>
      <c r="B12" s="7"/>
      <c r="C12" s="7"/>
      <c r="D12" s="7"/>
      <c r="E12" s="1"/>
    </row>
    <row r="13" spans="1:5" x14ac:dyDescent="0.25">
      <c r="A13" s="8"/>
      <c r="B13" s="8"/>
      <c r="C13" s="8"/>
      <c r="D13" s="7"/>
      <c r="E13" s="1"/>
    </row>
    <row r="14" spans="1:5" x14ac:dyDescent="0.25">
      <c r="A14" s="8" t="s">
        <v>6</v>
      </c>
      <c r="B14" s="9" t="s">
        <v>11</v>
      </c>
      <c r="C14" s="9" t="s">
        <v>15</v>
      </c>
      <c r="D14" s="10"/>
      <c r="E14" s="1"/>
    </row>
    <row r="15" spans="1:5" x14ac:dyDescent="0.25">
      <c r="A15" s="8" t="s">
        <v>1</v>
      </c>
      <c r="B15" s="209">
        <f>136800/1000</f>
        <v>136.80000000000001</v>
      </c>
      <c r="C15" s="209">
        <f>20100/1000</f>
        <v>20.100000000000001</v>
      </c>
      <c r="D15" s="7"/>
      <c r="E15" s="1"/>
    </row>
    <row r="16" spans="1:5" x14ac:dyDescent="0.25">
      <c r="A16" s="8" t="s">
        <v>2</v>
      </c>
      <c r="B16" s="209">
        <f>108300/1000</f>
        <v>108.3</v>
      </c>
      <c r="C16" s="209">
        <f>3500/1000</f>
        <v>3.5</v>
      </c>
      <c r="D16" s="7"/>
      <c r="E16" s="1"/>
    </row>
    <row r="17" spans="1:5" x14ac:dyDescent="0.25">
      <c r="A17" s="8" t="s">
        <v>3</v>
      </c>
      <c r="B17" s="209">
        <f>107300/1000</f>
        <v>107.3</v>
      </c>
      <c r="C17" s="209">
        <f>3200/1000</f>
        <v>3.2</v>
      </c>
      <c r="D17" s="7"/>
      <c r="E17" s="1"/>
    </row>
    <row r="18" spans="1:5" x14ac:dyDescent="0.25">
      <c r="A18" s="8" t="s">
        <v>4</v>
      </c>
      <c r="B18" s="209">
        <f>127700/1000</f>
        <v>127.7</v>
      </c>
      <c r="C18" s="209">
        <f>2600/1000</f>
        <v>2.6</v>
      </c>
      <c r="D18" s="7"/>
      <c r="E18" s="1"/>
    </row>
    <row r="19" spans="1:5" x14ac:dyDescent="0.25">
      <c r="A19" s="8" t="s">
        <v>5</v>
      </c>
      <c r="B19" s="209">
        <f>102100/1000</f>
        <v>102.1</v>
      </c>
      <c r="C19" s="209">
        <f>2300/1000</f>
        <v>2.2999999999999998</v>
      </c>
      <c r="D19" s="7"/>
      <c r="E19" s="1"/>
    </row>
    <row r="20" spans="1:5" x14ac:dyDescent="0.25">
      <c r="A20" s="8" t="s">
        <v>27</v>
      </c>
      <c r="B20" s="209">
        <f>103400/1000</f>
        <v>103.4</v>
      </c>
      <c r="C20" s="209">
        <f>1800/1000</f>
        <v>1.8</v>
      </c>
      <c r="D20" s="7"/>
      <c r="E20" s="1"/>
    </row>
    <row r="21" spans="1:5" x14ac:dyDescent="0.25">
      <c r="A21" s="8" t="s">
        <v>95</v>
      </c>
      <c r="B21" s="209">
        <f>B22/1000</f>
        <v>84.3</v>
      </c>
      <c r="C21" s="209">
        <f>C22/1000</f>
        <v>1.2</v>
      </c>
      <c r="D21" s="7"/>
      <c r="E21" s="1"/>
    </row>
    <row r="22" spans="1:5" x14ac:dyDescent="0.25">
      <c r="A22" s="8"/>
      <c r="B22" s="31">
        <v>84300</v>
      </c>
      <c r="C22" s="31">
        <v>1200</v>
      </c>
      <c r="D22" s="7"/>
      <c r="E22" s="1"/>
    </row>
    <row r="23" spans="1:5" x14ac:dyDescent="0.25">
      <c r="A23" s="8"/>
      <c r="B23" s="31"/>
      <c r="C23" s="31"/>
      <c r="D23" s="7"/>
      <c r="E23" s="1"/>
    </row>
    <row r="24" spans="1:5" x14ac:dyDescent="0.25">
      <c r="A24" s="7"/>
      <c r="B24" s="7"/>
      <c r="C24" s="7"/>
      <c r="D24" s="7"/>
    </row>
    <row r="25" spans="1:5" x14ac:dyDescent="0.25">
      <c r="A25" s="7" t="s">
        <v>6</v>
      </c>
      <c r="B25" s="7" t="s">
        <v>28</v>
      </c>
      <c r="C25" s="7"/>
      <c r="D25" s="7"/>
    </row>
    <row r="26" spans="1:5" x14ac:dyDescent="0.25">
      <c r="A26" s="7" t="s">
        <v>1</v>
      </c>
      <c r="B26" s="11">
        <f t="shared" ref="B26:B31" si="0">B6</f>
        <v>136800</v>
      </c>
      <c r="C26" s="7"/>
      <c r="D26" s="7"/>
    </row>
    <row r="27" spans="1:5" x14ac:dyDescent="0.25">
      <c r="A27" s="7" t="s">
        <v>2</v>
      </c>
      <c r="B27" s="11">
        <f t="shared" si="0"/>
        <v>108300</v>
      </c>
      <c r="C27" s="7"/>
      <c r="D27" s="7"/>
    </row>
    <row r="28" spans="1:5" x14ac:dyDescent="0.25">
      <c r="A28" s="7" t="s">
        <v>3</v>
      </c>
      <c r="B28" s="11">
        <f t="shared" si="0"/>
        <v>107300</v>
      </c>
      <c r="C28" s="7"/>
      <c r="D28" s="7"/>
    </row>
    <row r="29" spans="1:5" x14ac:dyDescent="0.25">
      <c r="A29" s="7" t="s">
        <v>4</v>
      </c>
      <c r="B29" s="11">
        <f t="shared" si="0"/>
        <v>127700</v>
      </c>
      <c r="C29" s="7"/>
      <c r="D29" s="7"/>
    </row>
    <row r="30" spans="1:5" x14ac:dyDescent="0.25">
      <c r="A30" s="7" t="s">
        <v>5</v>
      </c>
      <c r="B30" s="11">
        <f t="shared" si="0"/>
        <v>102100</v>
      </c>
      <c r="C30" s="7"/>
      <c r="D30" s="7"/>
    </row>
    <row r="31" spans="1:5" x14ac:dyDescent="0.25">
      <c r="A31" s="7" t="s">
        <v>27</v>
      </c>
      <c r="B31" s="11">
        <f t="shared" si="0"/>
        <v>103400</v>
      </c>
      <c r="C31" s="7"/>
      <c r="D31" s="7"/>
    </row>
    <row r="32" spans="1:5" x14ac:dyDescent="0.25">
      <c r="A32" s="7"/>
      <c r="B32" s="7"/>
      <c r="C32" s="7"/>
      <c r="D32" s="7"/>
    </row>
    <row r="33" spans="1:4" x14ac:dyDescent="0.25">
      <c r="A33" s="7"/>
      <c r="B33" s="7"/>
      <c r="C33" s="7"/>
      <c r="D33" s="7"/>
    </row>
    <row r="34" spans="1:4" x14ac:dyDescent="0.25">
      <c r="A34" s="7"/>
      <c r="B34" s="7"/>
      <c r="C34" s="7"/>
      <c r="D34" s="7"/>
    </row>
    <row r="35" spans="1:4" x14ac:dyDescent="0.25">
      <c r="A35" s="7"/>
      <c r="B35" s="7"/>
      <c r="C35" s="7"/>
      <c r="D35" s="7"/>
    </row>
  </sheetData>
  <printOptions horizontalCentered="1"/>
  <pageMargins left="0.74803149606299213" right="0.74803149606299213" top="0.98425196850393704" bottom="0.98425196850393704" header="0.31496062992125984" footer="0.31496062992125984"/>
  <pageSetup scale="94" orientation="portrait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9" tint="0.39997558519241921"/>
  </sheetPr>
  <dimension ref="A1:N18"/>
  <sheetViews>
    <sheetView showGridLines="0" topLeftCell="A4" zoomScaleNormal="100" workbookViewId="0">
      <selection activeCell="A2" sqref="A2:A4"/>
    </sheetView>
  </sheetViews>
  <sheetFormatPr baseColWidth="10" defaultRowHeight="39.75" customHeight="1" x14ac:dyDescent="0.2"/>
  <cols>
    <col min="1" max="1" width="29.5703125" style="40" customWidth="1"/>
    <col min="2" max="4" width="24.5703125" style="40" customWidth="1"/>
    <col min="5" max="255" width="11.42578125" style="40"/>
    <col min="256" max="256" width="40.7109375" style="40" customWidth="1"/>
    <col min="257" max="259" width="21.28515625" style="40" customWidth="1"/>
    <col min="260" max="511" width="11.42578125" style="40"/>
    <col min="512" max="512" width="40.7109375" style="40" customWidth="1"/>
    <col min="513" max="515" width="21.28515625" style="40" customWidth="1"/>
    <col min="516" max="767" width="11.42578125" style="40"/>
    <col min="768" max="768" width="40.7109375" style="40" customWidth="1"/>
    <col min="769" max="771" width="21.28515625" style="40" customWidth="1"/>
    <col min="772" max="1023" width="11.42578125" style="40"/>
    <col min="1024" max="1024" width="40.7109375" style="40" customWidth="1"/>
    <col min="1025" max="1027" width="21.28515625" style="40" customWidth="1"/>
    <col min="1028" max="1279" width="11.42578125" style="40"/>
    <col min="1280" max="1280" width="40.7109375" style="40" customWidth="1"/>
    <col min="1281" max="1283" width="21.28515625" style="40" customWidth="1"/>
    <col min="1284" max="1535" width="11.42578125" style="40"/>
    <col min="1536" max="1536" width="40.7109375" style="40" customWidth="1"/>
    <col min="1537" max="1539" width="21.28515625" style="40" customWidth="1"/>
    <col min="1540" max="1791" width="11.42578125" style="40"/>
    <col min="1792" max="1792" width="40.7109375" style="40" customWidth="1"/>
    <col min="1793" max="1795" width="21.28515625" style="40" customWidth="1"/>
    <col min="1796" max="2047" width="11.42578125" style="40"/>
    <col min="2048" max="2048" width="40.7109375" style="40" customWidth="1"/>
    <col min="2049" max="2051" width="21.28515625" style="40" customWidth="1"/>
    <col min="2052" max="2303" width="11.42578125" style="40"/>
    <col min="2304" max="2304" width="40.7109375" style="40" customWidth="1"/>
    <col min="2305" max="2307" width="21.28515625" style="40" customWidth="1"/>
    <col min="2308" max="2559" width="11.42578125" style="40"/>
    <col min="2560" max="2560" width="40.7109375" style="40" customWidth="1"/>
    <col min="2561" max="2563" width="21.28515625" style="40" customWidth="1"/>
    <col min="2564" max="2815" width="11.42578125" style="40"/>
    <col min="2816" max="2816" width="40.7109375" style="40" customWidth="1"/>
    <col min="2817" max="2819" width="21.28515625" style="40" customWidth="1"/>
    <col min="2820" max="3071" width="11.42578125" style="40"/>
    <col min="3072" max="3072" width="40.7109375" style="40" customWidth="1"/>
    <col min="3073" max="3075" width="21.28515625" style="40" customWidth="1"/>
    <col min="3076" max="3327" width="11.42578125" style="40"/>
    <col min="3328" max="3328" width="40.7109375" style="40" customWidth="1"/>
    <col min="3329" max="3331" width="21.28515625" style="40" customWidth="1"/>
    <col min="3332" max="3583" width="11.42578125" style="40"/>
    <col min="3584" max="3584" width="40.7109375" style="40" customWidth="1"/>
    <col min="3585" max="3587" width="21.28515625" style="40" customWidth="1"/>
    <col min="3588" max="3839" width="11.42578125" style="40"/>
    <col min="3840" max="3840" width="40.7109375" style="40" customWidth="1"/>
    <col min="3841" max="3843" width="21.28515625" style="40" customWidth="1"/>
    <col min="3844" max="4095" width="11.42578125" style="40"/>
    <col min="4096" max="4096" width="40.7109375" style="40" customWidth="1"/>
    <col min="4097" max="4099" width="21.28515625" style="40" customWidth="1"/>
    <col min="4100" max="4351" width="11.42578125" style="40"/>
    <col min="4352" max="4352" width="40.7109375" style="40" customWidth="1"/>
    <col min="4353" max="4355" width="21.28515625" style="40" customWidth="1"/>
    <col min="4356" max="4607" width="11.42578125" style="40"/>
    <col min="4608" max="4608" width="40.7109375" style="40" customWidth="1"/>
    <col min="4609" max="4611" width="21.28515625" style="40" customWidth="1"/>
    <col min="4612" max="4863" width="11.42578125" style="40"/>
    <col min="4864" max="4864" width="40.7109375" style="40" customWidth="1"/>
    <col min="4865" max="4867" width="21.28515625" style="40" customWidth="1"/>
    <col min="4868" max="5119" width="11.42578125" style="40"/>
    <col min="5120" max="5120" width="40.7109375" style="40" customWidth="1"/>
    <col min="5121" max="5123" width="21.28515625" style="40" customWidth="1"/>
    <col min="5124" max="5375" width="11.42578125" style="40"/>
    <col min="5376" max="5376" width="40.7109375" style="40" customWidth="1"/>
    <col min="5377" max="5379" width="21.28515625" style="40" customWidth="1"/>
    <col min="5380" max="5631" width="11.42578125" style="40"/>
    <col min="5632" max="5632" width="40.7109375" style="40" customWidth="1"/>
    <col min="5633" max="5635" width="21.28515625" style="40" customWidth="1"/>
    <col min="5636" max="5887" width="11.42578125" style="40"/>
    <col min="5888" max="5888" width="40.7109375" style="40" customWidth="1"/>
    <col min="5889" max="5891" width="21.28515625" style="40" customWidth="1"/>
    <col min="5892" max="6143" width="11.42578125" style="40"/>
    <col min="6144" max="6144" width="40.7109375" style="40" customWidth="1"/>
    <col min="6145" max="6147" width="21.28515625" style="40" customWidth="1"/>
    <col min="6148" max="6399" width="11.42578125" style="40"/>
    <col min="6400" max="6400" width="40.7109375" style="40" customWidth="1"/>
    <col min="6401" max="6403" width="21.28515625" style="40" customWidth="1"/>
    <col min="6404" max="6655" width="11.42578125" style="40"/>
    <col min="6656" max="6656" width="40.7109375" style="40" customWidth="1"/>
    <col min="6657" max="6659" width="21.28515625" style="40" customWidth="1"/>
    <col min="6660" max="6911" width="11.42578125" style="40"/>
    <col min="6912" max="6912" width="40.7109375" style="40" customWidth="1"/>
    <col min="6913" max="6915" width="21.28515625" style="40" customWidth="1"/>
    <col min="6916" max="7167" width="11.42578125" style="40"/>
    <col min="7168" max="7168" width="40.7109375" style="40" customWidth="1"/>
    <col min="7169" max="7171" width="21.28515625" style="40" customWidth="1"/>
    <col min="7172" max="7423" width="11.42578125" style="40"/>
    <col min="7424" max="7424" width="40.7109375" style="40" customWidth="1"/>
    <col min="7425" max="7427" width="21.28515625" style="40" customWidth="1"/>
    <col min="7428" max="7679" width="11.42578125" style="40"/>
    <col min="7680" max="7680" width="40.7109375" style="40" customWidth="1"/>
    <col min="7681" max="7683" width="21.28515625" style="40" customWidth="1"/>
    <col min="7684" max="7935" width="11.42578125" style="40"/>
    <col min="7936" max="7936" width="40.7109375" style="40" customWidth="1"/>
    <col min="7937" max="7939" width="21.28515625" style="40" customWidth="1"/>
    <col min="7940" max="8191" width="11.42578125" style="40"/>
    <col min="8192" max="8192" width="40.7109375" style="40" customWidth="1"/>
    <col min="8193" max="8195" width="21.28515625" style="40" customWidth="1"/>
    <col min="8196" max="8447" width="11.42578125" style="40"/>
    <col min="8448" max="8448" width="40.7109375" style="40" customWidth="1"/>
    <col min="8449" max="8451" width="21.28515625" style="40" customWidth="1"/>
    <col min="8452" max="8703" width="11.42578125" style="40"/>
    <col min="8704" max="8704" width="40.7109375" style="40" customWidth="1"/>
    <col min="8705" max="8707" width="21.28515625" style="40" customWidth="1"/>
    <col min="8708" max="8959" width="11.42578125" style="40"/>
    <col min="8960" max="8960" width="40.7109375" style="40" customWidth="1"/>
    <col min="8961" max="8963" width="21.28515625" style="40" customWidth="1"/>
    <col min="8964" max="9215" width="11.42578125" style="40"/>
    <col min="9216" max="9216" width="40.7109375" style="40" customWidth="1"/>
    <col min="9217" max="9219" width="21.28515625" style="40" customWidth="1"/>
    <col min="9220" max="9471" width="11.42578125" style="40"/>
    <col min="9472" max="9472" width="40.7109375" style="40" customWidth="1"/>
    <col min="9473" max="9475" width="21.28515625" style="40" customWidth="1"/>
    <col min="9476" max="9727" width="11.42578125" style="40"/>
    <col min="9728" max="9728" width="40.7109375" style="40" customWidth="1"/>
    <col min="9729" max="9731" width="21.28515625" style="40" customWidth="1"/>
    <col min="9732" max="9983" width="11.42578125" style="40"/>
    <col min="9984" max="9984" width="40.7109375" style="40" customWidth="1"/>
    <col min="9985" max="9987" width="21.28515625" style="40" customWidth="1"/>
    <col min="9988" max="10239" width="11.42578125" style="40"/>
    <col min="10240" max="10240" width="40.7109375" style="40" customWidth="1"/>
    <col min="10241" max="10243" width="21.28515625" style="40" customWidth="1"/>
    <col min="10244" max="10495" width="11.42578125" style="40"/>
    <col min="10496" max="10496" width="40.7109375" style="40" customWidth="1"/>
    <col min="10497" max="10499" width="21.28515625" style="40" customWidth="1"/>
    <col min="10500" max="10751" width="11.42578125" style="40"/>
    <col min="10752" max="10752" width="40.7109375" style="40" customWidth="1"/>
    <col min="10753" max="10755" width="21.28515625" style="40" customWidth="1"/>
    <col min="10756" max="11007" width="11.42578125" style="40"/>
    <col min="11008" max="11008" width="40.7109375" style="40" customWidth="1"/>
    <col min="11009" max="11011" width="21.28515625" style="40" customWidth="1"/>
    <col min="11012" max="11263" width="11.42578125" style="40"/>
    <col min="11264" max="11264" width="40.7109375" style="40" customWidth="1"/>
    <col min="11265" max="11267" width="21.28515625" style="40" customWidth="1"/>
    <col min="11268" max="11519" width="11.42578125" style="40"/>
    <col min="11520" max="11520" width="40.7109375" style="40" customWidth="1"/>
    <col min="11521" max="11523" width="21.28515625" style="40" customWidth="1"/>
    <col min="11524" max="11775" width="11.42578125" style="40"/>
    <col min="11776" max="11776" width="40.7109375" style="40" customWidth="1"/>
    <col min="11777" max="11779" width="21.28515625" style="40" customWidth="1"/>
    <col min="11780" max="12031" width="11.42578125" style="40"/>
    <col min="12032" max="12032" width="40.7109375" style="40" customWidth="1"/>
    <col min="12033" max="12035" width="21.28515625" style="40" customWidth="1"/>
    <col min="12036" max="12287" width="11.42578125" style="40"/>
    <col min="12288" max="12288" width="40.7109375" style="40" customWidth="1"/>
    <col min="12289" max="12291" width="21.28515625" style="40" customWidth="1"/>
    <col min="12292" max="12543" width="11.42578125" style="40"/>
    <col min="12544" max="12544" width="40.7109375" style="40" customWidth="1"/>
    <col min="12545" max="12547" width="21.28515625" style="40" customWidth="1"/>
    <col min="12548" max="12799" width="11.42578125" style="40"/>
    <col min="12800" max="12800" width="40.7109375" style="40" customWidth="1"/>
    <col min="12801" max="12803" width="21.28515625" style="40" customWidth="1"/>
    <col min="12804" max="13055" width="11.42578125" style="40"/>
    <col min="13056" max="13056" width="40.7109375" style="40" customWidth="1"/>
    <col min="13057" max="13059" width="21.28515625" style="40" customWidth="1"/>
    <col min="13060" max="13311" width="11.42578125" style="40"/>
    <col min="13312" max="13312" width="40.7109375" style="40" customWidth="1"/>
    <col min="13313" max="13315" width="21.28515625" style="40" customWidth="1"/>
    <col min="13316" max="13567" width="11.42578125" style="40"/>
    <col min="13568" max="13568" width="40.7109375" style="40" customWidth="1"/>
    <col min="13569" max="13571" width="21.28515625" style="40" customWidth="1"/>
    <col min="13572" max="13823" width="11.42578125" style="40"/>
    <col min="13824" max="13824" width="40.7109375" style="40" customWidth="1"/>
    <col min="13825" max="13827" width="21.28515625" style="40" customWidth="1"/>
    <col min="13828" max="14079" width="11.42578125" style="40"/>
    <col min="14080" max="14080" width="40.7109375" style="40" customWidth="1"/>
    <col min="14081" max="14083" width="21.28515625" style="40" customWidth="1"/>
    <col min="14084" max="14335" width="11.42578125" style="40"/>
    <col min="14336" max="14336" width="40.7109375" style="40" customWidth="1"/>
    <col min="14337" max="14339" width="21.28515625" style="40" customWidth="1"/>
    <col min="14340" max="14591" width="11.42578125" style="40"/>
    <col min="14592" max="14592" width="40.7109375" style="40" customWidth="1"/>
    <col min="14593" max="14595" width="21.28515625" style="40" customWidth="1"/>
    <col min="14596" max="14847" width="11.42578125" style="40"/>
    <col min="14848" max="14848" width="40.7109375" style="40" customWidth="1"/>
    <col min="14849" max="14851" width="21.28515625" style="40" customWidth="1"/>
    <col min="14852" max="15103" width="11.42578125" style="40"/>
    <col min="15104" max="15104" width="40.7109375" style="40" customWidth="1"/>
    <col min="15105" max="15107" width="21.28515625" style="40" customWidth="1"/>
    <col min="15108" max="15359" width="11.42578125" style="40"/>
    <col min="15360" max="15360" width="40.7109375" style="40" customWidth="1"/>
    <col min="15361" max="15363" width="21.28515625" style="40" customWidth="1"/>
    <col min="15364" max="15615" width="11.42578125" style="40"/>
    <col min="15616" max="15616" width="40.7109375" style="40" customWidth="1"/>
    <col min="15617" max="15619" width="21.28515625" style="40" customWidth="1"/>
    <col min="15620" max="15871" width="11.42578125" style="40"/>
    <col min="15872" max="15872" width="40.7109375" style="40" customWidth="1"/>
    <col min="15873" max="15875" width="21.28515625" style="40" customWidth="1"/>
    <col min="15876" max="16127" width="11.42578125" style="40"/>
    <col min="16128" max="16128" width="40.7109375" style="40" customWidth="1"/>
    <col min="16129" max="16131" width="21.28515625" style="40" customWidth="1"/>
    <col min="16132" max="16384" width="11.42578125" style="40"/>
  </cols>
  <sheetData>
    <row r="1" spans="1:14" ht="64.5" customHeight="1" x14ac:dyDescent="0.2">
      <c r="A1" s="311" t="s">
        <v>124</v>
      </c>
      <c r="B1" s="125"/>
      <c r="C1" s="125"/>
      <c r="D1" s="125"/>
    </row>
    <row r="2" spans="1:14" ht="27.75" customHeight="1" x14ac:dyDescent="0.2">
      <c r="A2" s="406" t="s">
        <v>6</v>
      </c>
      <c r="B2" s="130" t="s">
        <v>22</v>
      </c>
      <c r="C2" s="127"/>
      <c r="D2" s="127"/>
    </row>
    <row r="3" spans="1:14" ht="27.75" customHeight="1" x14ac:dyDescent="0.2">
      <c r="A3" s="407"/>
      <c r="B3" s="130" t="s">
        <v>8</v>
      </c>
      <c r="C3" s="127"/>
      <c r="D3" s="127"/>
    </row>
    <row r="4" spans="1:14" ht="46.5" customHeight="1" x14ac:dyDescent="0.2">
      <c r="A4" s="408"/>
      <c r="B4" s="122" t="s">
        <v>96</v>
      </c>
      <c r="C4" s="122" t="s">
        <v>11</v>
      </c>
      <c r="D4" s="120" t="s">
        <v>15</v>
      </c>
    </row>
    <row r="5" spans="1:14" ht="74.25" customHeight="1" x14ac:dyDescent="0.2">
      <c r="A5" s="262" t="s">
        <v>183</v>
      </c>
      <c r="B5" s="131">
        <f>SUM(C5:D5)</f>
        <v>156900</v>
      </c>
      <c r="C5" s="140">
        <v>136800</v>
      </c>
      <c r="D5" s="241">
        <v>20100</v>
      </c>
      <c r="E5" s="159"/>
    </row>
    <row r="6" spans="1:14" ht="74.25" customHeight="1" x14ac:dyDescent="0.2">
      <c r="A6" s="262" t="s">
        <v>2</v>
      </c>
      <c r="B6" s="131">
        <f t="shared" ref="B6:B11" si="0">SUM(C6:D6)</f>
        <v>111800</v>
      </c>
      <c r="C6" s="140">
        <v>108300</v>
      </c>
      <c r="D6" s="241">
        <v>3500</v>
      </c>
      <c r="E6" s="159"/>
      <c r="G6" s="79"/>
    </row>
    <row r="7" spans="1:14" ht="74.25" customHeight="1" x14ac:dyDescent="0.2">
      <c r="A7" s="262" t="s">
        <v>3</v>
      </c>
      <c r="B7" s="131">
        <f t="shared" si="0"/>
        <v>110500</v>
      </c>
      <c r="C7" s="140">
        <v>107300</v>
      </c>
      <c r="D7" s="241">
        <v>3200</v>
      </c>
      <c r="E7" s="159"/>
    </row>
    <row r="8" spans="1:14" ht="74.25" customHeight="1" x14ac:dyDescent="0.2">
      <c r="A8" s="262" t="s">
        <v>4</v>
      </c>
      <c r="B8" s="131">
        <f>SUM(C8:D8)</f>
        <v>130300</v>
      </c>
      <c r="C8" s="140">
        <v>127700</v>
      </c>
      <c r="D8" s="241">
        <v>2600</v>
      </c>
      <c r="E8" s="159"/>
    </row>
    <row r="9" spans="1:14" s="6" customFormat="1" ht="74.25" customHeight="1" x14ac:dyDescent="0.2">
      <c r="A9" s="262" t="s">
        <v>5</v>
      </c>
      <c r="B9" s="131">
        <f t="shared" si="0"/>
        <v>104400</v>
      </c>
      <c r="C9" s="140">
        <v>102100</v>
      </c>
      <c r="D9" s="241">
        <v>2300</v>
      </c>
      <c r="E9" s="159"/>
    </row>
    <row r="10" spans="1:14" ht="74.25" customHeight="1" x14ac:dyDescent="0.2">
      <c r="A10" s="262" t="s">
        <v>184</v>
      </c>
      <c r="B10" s="131">
        <f t="shared" si="0"/>
        <v>105200</v>
      </c>
      <c r="C10" s="140">
        <v>103400</v>
      </c>
      <c r="D10" s="241">
        <v>1800</v>
      </c>
      <c r="E10" s="159"/>
    </row>
    <row r="11" spans="1:14" ht="74.25" customHeight="1" x14ac:dyDescent="0.2">
      <c r="A11" s="150" t="s">
        <v>185</v>
      </c>
      <c r="B11" s="129">
        <f t="shared" si="0"/>
        <v>85500</v>
      </c>
      <c r="C11" s="243">
        <v>84300</v>
      </c>
      <c r="D11" s="244">
        <v>1200</v>
      </c>
      <c r="E11" s="159"/>
    </row>
    <row r="12" spans="1:14" ht="20.25" customHeight="1" x14ac:dyDescent="0.2">
      <c r="A12" s="405" t="s">
        <v>187</v>
      </c>
      <c r="B12" s="405"/>
      <c r="C12" s="405"/>
      <c r="D12" s="405"/>
      <c r="E12" s="159"/>
      <c r="F12" s="80"/>
      <c r="G12" s="80"/>
      <c r="H12" s="80"/>
      <c r="I12" s="80"/>
      <c r="J12" s="80"/>
      <c r="K12" s="80"/>
      <c r="L12" s="80"/>
      <c r="M12" s="80"/>
    </row>
    <row r="13" spans="1:14" ht="20.25" customHeight="1" x14ac:dyDescent="0.2">
      <c r="A13" s="80" t="s">
        <v>197</v>
      </c>
      <c r="B13" s="80"/>
      <c r="C13" s="80"/>
      <c r="D13" s="80"/>
      <c r="E13" s="159"/>
      <c r="F13" s="80"/>
      <c r="G13" s="80"/>
      <c r="H13" s="80"/>
      <c r="I13" s="80"/>
      <c r="J13" s="80"/>
      <c r="K13" s="80"/>
      <c r="L13" s="80"/>
      <c r="M13" s="80"/>
      <c r="N13" s="80"/>
    </row>
    <row r="14" spans="1:14" ht="20.25" customHeight="1" x14ac:dyDescent="0.2">
      <c r="A14" s="280" t="s">
        <v>198</v>
      </c>
      <c r="B14" s="275"/>
      <c r="C14" s="275"/>
      <c r="D14" s="275"/>
      <c r="E14" s="159"/>
      <c r="F14" s="275"/>
      <c r="G14" s="275"/>
      <c r="H14" s="275"/>
      <c r="I14" s="275"/>
      <c r="J14" s="275"/>
      <c r="K14" s="275"/>
      <c r="L14" s="275"/>
      <c r="M14" s="275"/>
      <c r="N14" s="275"/>
    </row>
    <row r="15" spans="1:14" ht="20.25" customHeight="1" x14ac:dyDescent="0.2">
      <c r="A15" s="280" t="s">
        <v>194</v>
      </c>
      <c r="B15" s="178"/>
      <c r="C15" s="178"/>
      <c r="D15" s="178"/>
      <c r="E15" s="159"/>
      <c r="F15" s="80"/>
      <c r="G15" s="80"/>
      <c r="H15" s="80"/>
      <c r="I15" s="80"/>
      <c r="J15" s="80"/>
      <c r="K15" s="80"/>
      <c r="L15" s="80"/>
      <c r="M15" s="80"/>
    </row>
    <row r="16" spans="1:14" ht="20.25" customHeight="1" x14ac:dyDescent="0.2">
      <c r="A16" s="14" t="s">
        <v>109</v>
      </c>
      <c r="B16" s="110"/>
      <c r="C16" s="110"/>
      <c r="D16" s="110"/>
      <c r="E16" s="80"/>
      <c r="F16" s="80"/>
      <c r="G16" s="80"/>
      <c r="H16" s="80"/>
      <c r="I16" s="80"/>
      <c r="J16" s="80"/>
      <c r="K16" s="80"/>
      <c r="L16" s="80"/>
      <c r="M16" s="80"/>
    </row>
    <row r="17" spans="1:13" ht="15" customHeight="1" x14ac:dyDescent="0.2">
      <c r="A17" s="110"/>
      <c r="B17" s="110"/>
      <c r="C17" s="110"/>
      <c r="D17" s="110"/>
      <c r="E17" s="80"/>
      <c r="F17" s="80"/>
      <c r="G17" s="80"/>
      <c r="H17" s="80"/>
      <c r="I17" s="80"/>
      <c r="J17" s="80"/>
      <c r="K17" s="80"/>
      <c r="L17" s="80"/>
      <c r="M17" s="80"/>
    </row>
    <row r="18" spans="1:13" ht="12.75" x14ac:dyDescent="0.2">
      <c r="A18" s="110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</sheetData>
  <mergeCells count="2">
    <mergeCell ref="A12:D12"/>
    <mergeCell ref="A2:A4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9" tint="0.39997558519241921"/>
  </sheetPr>
  <dimension ref="A1:I40"/>
  <sheetViews>
    <sheetView showGridLines="0" topLeftCell="A16" zoomScale="85" zoomScaleNormal="85" workbookViewId="0">
      <selection activeCell="A33" sqref="A33"/>
    </sheetView>
  </sheetViews>
  <sheetFormatPr baseColWidth="10" defaultRowHeight="12.75" x14ac:dyDescent="0.2"/>
  <cols>
    <col min="1" max="1" width="29" style="40" customWidth="1"/>
    <col min="2" max="5" width="18.85546875" style="40" customWidth="1"/>
    <col min="6" max="256" width="11.42578125" style="40"/>
    <col min="257" max="257" width="34.28515625" style="40" customWidth="1"/>
    <col min="258" max="261" width="19.28515625" style="40" customWidth="1"/>
    <col min="262" max="512" width="11.42578125" style="40"/>
    <col min="513" max="513" width="34.28515625" style="40" customWidth="1"/>
    <col min="514" max="517" width="19.28515625" style="40" customWidth="1"/>
    <col min="518" max="768" width="11.42578125" style="40"/>
    <col min="769" max="769" width="34.28515625" style="40" customWidth="1"/>
    <col min="770" max="773" width="19.28515625" style="40" customWidth="1"/>
    <col min="774" max="1024" width="11.42578125" style="40"/>
    <col min="1025" max="1025" width="34.28515625" style="40" customWidth="1"/>
    <col min="1026" max="1029" width="19.28515625" style="40" customWidth="1"/>
    <col min="1030" max="1280" width="11.42578125" style="40"/>
    <col min="1281" max="1281" width="34.28515625" style="40" customWidth="1"/>
    <col min="1282" max="1285" width="19.28515625" style="40" customWidth="1"/>
    <col min="1286" max="1536" width="11.42578125" style="40"/>
    <col min="1537" max="1537" width="34.28515625" style="40" customWidth="1"/>
    <col min="1538" max="1541" width="19.28515625" style="40" customWidth="1"/>
    <col min="1542" max="1792" width="11.42578125" style="40"/>
    <col min="1793" max="1793" width="34.28515625" style="40" customWidth="1"/>
    <col min="1794" max="1797" width="19.28515625" style="40" customWidth="1"/>
    <col min="1798" max="2048" width="11.42578125" style="40"/>
    <col min="2049" max="2049" width="34.28515625" style="40" customWidth="1"/>
    <col min="2050" max="2053" width="19.28515625" style="40" customWidth="1"/>
    <col min="2054" max="2304" width="11.42578125" style="40"/>
    <col min="2305" max="2305" width="34.28515625" style="40" customWidth="1"/>
    <col min="2306" max="2309" width="19.28515625" style="40" customWidth="1"/>
    <col min="2310" max="2560" width="11.42578125" style="40"/>
    <col min="2561" max="2561" width="34.28515625" style="40" customWidth="1"/>
    <col min="2562" max="2565" width="19.28515625" style="40" customWidth="1"/>
    <col min="2566" max="2816" width="11.42578125" style="40"/>
    <col min="2817" max="2817" width="34.28515625" style="40" customWidth="1"/>
    <col min="2818" max="2821" width="19.28515625" style="40" customWidth="1"/>
    <col min="2822" max="3072" width="11.42578125" style="40"/>
    <col min="3073" max="3073" width="34.28515625" style="40" customWidth="1"/>
    <col min="3074" max="3077" width="19.28515625" style="40" customWidth="1"/>
    <col min="3078" max="3328" width="11.42578125" style="40"/>
    <col min="3329" max="3329" width="34.28515625" style="40" customWidth="1"/>
    <col min="3330" max="3333" width="19.28515625" style="40" customWidth="1"/>
    <col min="3334" max="3584" width="11.42578125" style="40"/>
    <col min="3585" max="3585" width="34.28515625" style="40" customWidth="1"/>
    <col min="3586" max="3589" width="19.28515625" style="40" customWidth="1"/>
    <col min="3590" max="3840" width="11.42578125" style="40"/>
    <col min="3841" max="3841" width="34.28515625" style="40" customWidth="1"/>
    <col min="3842" max="3845" width="19.28515625" style="40" customWidth="1"/>
    <col min="3846" max="4096" width="11.42578125" style="40"/>
    <col min="4097" max="4097" width="34.28515625" style="40" customWidth="1"/>
    <col min="4098" max="4101" width="19.28515625" style="40" customWidth="1"/>
    <col min="4102" max="4352" width="11.42578125" style="40"/>
    <col min="4353" max="4353" width="34.28515625" style="40" customWidth="1"/>
    <col min="4354" max="4357" width="19.28515625" style="40" customWidth="1"/>
    <col min="4358" max="4608" width="11.42578125" style="40"/>
    <col min="4609" max="4609" width="34.28515625" style="40" customWidth="1"/>
    <col min="4610" max="4613" width="19.28515625" style="40" customWidth="1"/>
    <col min="4614" max="4864" width="11.42578125" style="40"/>
    <col min="4865" max="4865" width="34.28515625" style="40" customWidth="1"/>
    <col min="4866" max="4869" width="19.28515625" style="40" customWidth="1"/>
    <col min="4870" max="5120" width="11.42578125" style="40"/>
    <col min="5121" max="5121" width="34.28515625" style="40" customWidth="1"/>
    <col min="5122" max="5125" width="19.28515625" style="40" customWidth="1"/>
    <col min="5126" max="5376" width="11.42578125" style="40"/>
    <col min="5377" max="5377" width="34.28515625" style="40" customWidth="1"/>
    <col min="5378" max="5381" width="19.28515625" style="40" customWidth="1"/>
    <col min="5382" max="5632" width="11.42578125" style="40"/>
    <col min="5633" max="5633" width="34.28515625" style="40" customWidth="1"/>
    <col min="5634" max="5637" width="19.28515625" style="40" customWidth="1"/>
    <col min="5638" max="5888" width="11.42578125" style="40"/>
    <col min="5889" max="5889" width="34.28515625" style="40" customWidth="1"/>
    <col min="5890" max="5893" width="19.28515625" style="40" customWidth="1"/>
    <col min="5894" max="6144" width="11.42578125" style="40"/>
    <col min="6145" max="6145" width="34.28515625" style="40" customWidth="1"/>
    <col min="6146" max="6149" width="19.28515625" style="40" customWidth="1"/>
    <col min="6150" max="6400" width="11.42578125" style="40"/>
    <col min="6401" max="6401" width="34.28515625" style="40" customWidth="1"/>
    <col min="6402" max="6405" width="19.28515625" style="40" customWidth="1"/>
    <col min="6406" max="6656" width="11.42578125" style="40"/>
    <col min="6657" max="6657" width="34.28515625" style="40" customWidth="1"/>
    <col min="6658" max="6661" width="19.28515625" style="40" customWidth="1"/>
    <col min="6662" max="6912" width="11.42578125" style="40"/>
    <col min="6913" max="6913" width="34.28515625" style="40" customWidth="1"/>
    <col min="6914" max="6917" width="19.28515625" style="40" customWidth="1"/>
    <col min="6918" max="7168" width="11.42578125" style="40"/>
    <col min="7169" max="7169" width="34.28515625" style="40" customWidth="1"/>
    <col min="7170" max="7173" width="19.28515625" style="40" customWidth="1"/>
    <col min="7174" max="7424" width="11.42578125" style="40"/>
    <col min="7425" max="7425" width="34.28515625" style="40" customWidth="1"/>
    <col min="7426" max="7429" width="19.28515625" style="40" customWidth="1"/>
    <col min="7430" max="7680" width="11.42578125" style="40"/>
    <col min="7681" max="7681" width="34.28515625" style="40" customWidth="1"/>
    <col min="7682" max="7685" width="19.28515625" style="40" customWidth="1"/>
    <col min="7686" max="7936" width="11.42578125" style="40"/>
    <col min="7937" max="7937" width="34.28515625" style="40" customWidth="1"/>
    <col min="7938" max="7941" width="19.28515625" style="40" customWidth="1"/>
    <col min="7942" max="8192" width="11.42578125" style="40"/>
    <col min="8193" max="8193" width="34.28515625" style="40" customWidth="1"/>
    <col min="8194" max="8197" width="19.28515625" style="40" customWidth="1"/>
    <col min="8198" max="8448" width="11.42578125" style="40"/>
    <col min="8449" max="8449" width="34.28515625" style="40" customWidth="1"/>
    <col min="8450" max="8453" width="19.28515625" style="40" customWidth="1"/>
    <col min="8454" max="8704" width="11.42578125" style="40"/>
    <col min="8705" max="8705" width="34.28515625" style="40" customWidth="1"/>
    <col min="8706" max="8709" width="19.28515625" style="40" customWidth="1"/>
    <col min="8710" max="8960" width="11.42578125" style="40"/>
    <col min="8961" max="8961" width="34.28515625" style="40" customWidth="1"/>
    <col min="8962" max="8965" width="19.28515625" style="40" customWidth="1"/>
    <col min="8966" max="9216" width="11.42578125" style="40"/>
    <col min="9217" max="9217" width="34.28515625" style="40" customWidth="1"/>
    <col min="9218" max="9221" width="19.28515625" style="40" customWidth="1"/>
    <col min="9222" max="9472" width="11.42578125" style="40"/>
    <col min="9473" max="9473" width="34.28515625" style="40" customWidth="1"/>
    <col min="9474" max="9477" width="19.28515625" style="40" customWidth="1"/>
    <col min="9478" max="9728" width="11.42578125" style="40"/>
    <col min="9729" max="9729" width="34.28515625" style="40" customWidth="1"/>
    <col min="9730" max="9733" width="19.28515625" style="40" customWidth="1"/>
    <col min="9734" max="9984" width="11.42578125" style="40"/>
    <col min="9985" max="9985" width="34.28515625" style="40" customWidth="1"/>
    <col min="9986" max="9989" width="19.28515625" style="40" customWidth="1"/>
    <col min="9990" max="10240" width="11.42578125" style="40"/>
    <col min="10241" max="10241" width="34.28515625" style="40" customWidth="1"/>
    <col min="10242" max="10245" width="19.28515625" style="40" customWidth="1"/>
    <col min="10246" max="10496" width="11.42578125" style="40"/>
    <col min="10497" max="10497" width="34.28515625" style="40" customWidth="1"/>
    <col min="10498" max="10501" width="19.28515625" style="40" customWidth="1"/>
    <col min="10502" max="10752" width="11.42578125" style="40"/>
    <col min="10753" max="10753" width="34.28515625" style="40" customWidth="1"/>
    <col min="10754" max="10757" width="19.28515625" style="40" customWidth="1"/>
    <col min="10758" max="11008" width="11.42578125" style="40"/>
    <col min="11009" max="11009" width="34.28515625" style="40" customWidth="1"/>
    <col min="11010" max="11013" width="19.28515625" style="40" customWidth="1"/>
    <col min="11014" max="11264" width="11.42578125" style="40"/>
    <col min="11265" max="11265" width="34.28515625" style="40" customWidth="1"/>
    <col min="11266" max="11269" width="19.28515625" style="40" customWidth="1"/>
    <col min="11270" max="11520" width="11.42578125" style="40"/>
    <col min="11521" max="11521" width="34.28515625" style="40" customWidth="1"/>
    <col min="11522" max="11525" width="19.28515625" style="40" customWidth="1"/>
    <col min="11526" max="11776" width="11.42578125" style="40"/>
    <col min="11777" max="11777" width="34.28515625" style="40" customWidth="1"/>
    <col min="11778" max="11781" width="19.28515625" style="40" customWidth="1"/>
    <col min="11782" max="12032" width="11.42578125" style="40"/>
    <col min="12033" max="12033" width="34.28515625" style="40" customWidth="1"/>
    <col min="12034" max="12037" width="19.28515625" style="40" customWidth="1"/>
    <col min="12038" max="12288" width="11.42578125" style="40"/>
    <col min="12289" max="12289" width="34.28515625" style="40" customWidth="1"/>
    <col min="12290" max="12293" width="19.28515625" style="40" customWidth="1"/>
    <col min="12294" max="12544" width="11.42578125" style="40"/>
    <col min="12545" max="12545" width="34.28515625" style="40" customWidth="1"/>
    <col min="12546" max="12549" width="19.28515625" style="40" customWidth="1"/>
    <col min="12550" max="12800" width="11.42578125" style="40"/>
    <col min="12801" max="12801" width="34.28515625" style="40" customWidth="1"/>
    <col min="12802" max="12805" width="19.28515625" style="40" customWidth="1"/>
    <col min="12806" max="13056" width="11.42578125" style="40"/>
    <col min="13057" max="13057" width="34.28515625" style="40" customWidth="1"/>
    <col min="13058" max="13061" width="19.28515625" style="40" customWidth="1"/>
    <col min="13062" max="13312" width="11.42578125" style="40"/>
    <col min="13313" max="13313" width="34.28515625" style="40" customWidth="1"/>
    <col min="13314" max="13317" width="19.28515625" style="40" customWidth="1"/>
    <col min="13318" max="13568" width="11.42578125" style="40"/>
    <col min="13569" max="13569" width="34.28515625" style="40" customWidth="1"/>
    <col min="13570" max="13573" width="19.28515625" style="40" customWidth="1"/>
    <col min="13574" max="13824" width="11.42578125" style="40"/>
    <col min="13825" max="13825" width="34.28515625" style="40" customWidth="1"/>
    <col min="13826" max="13829" width="19.28515625" style="40" customWidth="1"/>
    <col min="13830" max="14080" width="11.42578125" style="40"/>
    <col min="14081" max="14081" width="34.28515625" style="40" customWidth="1"/>
    <col min="14082" max="14085" width="19.28515625" style="40" customWidth="1"/>
    <col min="14086" max="14336" width="11.42578125" style="40"/>
    <col min="14337" max="14337" width="34.28515625" style="40" customWidth="1"/>
    <col min="14338" max="14341" width="19.28515625" style="40" customWidth="1"/>
    <col min="14342" max="14592" width="11.42578125" style="40"/>
    <col min="14593" max="14593" width="34.28515625" style="40" customWidth="1"/>
    <col min="14594" max="14597" width="19.28515625" style="40" customWidth="1"/>
    <col min="14598" max="14848" width="11.42578125" style="40"/>
    <col min="14849" max="14849" width="34.28515625" style="40" customWidth="1"/>
    <col min="14850" max="14853" width="19.28515625" style="40" customWidth="1"/>
    <col min="14854" max="15104" width="11.42578125" style="40"/>
    <col min="15105" max="15105" width="34.28515625" style="40" customWidth="1"/>
    <col min="15106" max="15109" width="19.28515625" style="40" customWidth="1"/>
    <col min="15110" max="15360" width="11.42578125" style="40"/>
    <col min="15361" max="15361" width="34.28515625" style="40" customWidth="1"/>
    <col min="15362" max="15365" width="19.28515625" style="40" customWidth="1"/>
    <col min="15366" max="15616" width="11.42578125" style="40"/>
    <col min="15617" max="15617" width="34.28515625" style="40" customWidth="1"/>
    <col min="15618" max="15621" width="19.28515625" style="40" customWidth="1"/>
    <col min="15622" max="15872" width="11.42578125" style="40"/>
    <col min="15873" max="15873" width="34.28515625" style="40" customWidth="1"/>
    <col min="15874" max="15877" width="19.28515625" style="40" customWidth="1"/>
    <col min="15878" max="16128" width="11.42578125" style="40"/>
    <col min="16129" max="16129" width="34.28515625" style="40" customWidth="1"/>
    <col min="16130" max="16133" width="19.28515625" style="40" customWidth="1"/>
    <col min="16134" max="16384" width="11.42578125" style="40"/>
  </cols>
  <sheetData>
    <row r="1" spans="1:9" ht="66" customHeight="1" x14ac:dyDescent="0.2">
      <c r="A1" s="311" t="s">
        <v>120</v>
      </c>
      <c r="B1" s="125"/>
      <c r="C1" s="125"/>
      <c r="D1" s="125"/>
      <c r="E1" s="125"/>
    </row>
    <row r="2" spans="1:9" ht="25.5" customHeight="1" x14ac:dyDescent="0.2">
      <c r="A2" s="400" t="s">
        <v>110</v>
      </c>
      <c r="B2" s="130" t="s">
        <v>22</v>
      </c>
      <c r="C2" s="127"/>
      <c r="D2" s="127"/>
      <c r="E2" s="127"/>
    </row>
    <row r="3" spans="1:9" ht="50.25" customHeight="1" x14ac:dyDescent="0.2">
      <c r="A3" s="402"/>
      <c r="B3" s="119" t="s">
        <v>7</v>
      </c>
      <c r="C3" s="119" t="s">
        <v>29</v>
      </c>
      <c r="D3" s="119" t="s">
        <v>30</v>
      </c>
      <c r="E3" s="115" t="s">
        <v>31</v>
      </c>
    </row>
    <row r="4" spans="1:9" s="6" customFormat="1" ht="38.1" customHeight="1" x14ac:dyDescent="0.2">
      <c r="A4" s="312" t="s">
        <v>32</v>
      </c>
      <c r="B4" s="132">
        <f>SUM(B5:B14)</f>
        <v>85500</v>
      </c>
      <c r="C4" s="132">
        <f>SUM(C5:C14)</f>
        <v>40700</v>
      </c>
      <c r="D4" s="132">
        <f>SUM(D5:D14)</f>
        <v>44800</v>
      </c>
      <c r="E4" s="142">
        <f>SUM(E5:E14)</f>
        <v>0</v>
      </c>
      <c r="F4" s="378"/>
    </row>
    <row r="5" spans="1:9" ht="15.95" customHeight="1" x14ac:dyDescent="0.2">
      <c r="A5" s="187" t="s">
        <v>97</v>
      </c>
      <c r="B5" s="140">
        <f>B16+B27</f>
        <v>100</v>
      </c>
      <c r="C5" s="140">
        <f>C16+C27</f>
        <v>0</v>
      </c>
      <c r="D5" s="33">
        <f>D16</f>
        <v>100</v>
      </c>
      <c r="E5" s="241">
        <f>E16+E27</f>
        <v>0</v>
      </c>
      <c r="F5" s="378"/>
    </row>
    <row r="6" spans="1:9" ht="15.95" customHeight="1" x14ac:dyDescent="0.2">
      <c r="A6" s="187" t="s">
        <v>33</v>
      </c>
      <c r="B6" s="140">
        <f t="shared" ref="B6:E13" si="0">B17+B28</f>
        <v>4700</v>
      </c>
      <c r="C6" s="140">
        <f t="shared" si="0"/>
        <v>2700</v>
      </c>
      <c r="D6" s="33">
        <f>D17</f>
        <v>2000</v>
      </c>
      <c r="E6" s="241">
        <f t="shared" si="0"/>
        <v>0</v>
      </c>
      <c r="F6" s="378"/>
      <c r="I6" s="79"/>
    </row>
    <row r="7" spans="1:9" ht="15.95" customHeight="1" x14ac:dyDescent="0.2">
      <c r="A7" s="187" t="s">
        <v>34</v>
      </c>
      <c r="B7" s="140">
        <f t="shared" si="0"/>
        <v>38500</v>
      </c>
      <c r="C7" s="140">
        <f t="shared" si="0"/>
        <v>10900</v>
      </c>
      <c r="D7" s="33">
        <f>D18</f>
        <v>27600</v>
      </c>
      <c r="E7" s="241">
        <f t="shared" si="0"/>
        <v>0</v>
      </c>
      <c r="F7" s="378"/>
    </row>
    <row r="8" spans="1:9" ht="15.95" customHeight="1" x14ac:dyDescent="0.2">
      <c r="A8" s="187" t="s">
        <v>35</v>
      </c>
      <c r="B8" s="140">
        <f t="shared" si="0"/>
        <v>25800</v>
      </c>
      <c r="C8" s="140">
        <f t="shared" si="0"/>
        <v>12700</v>
      </c>
      <c r="D8" s="33">
        <f>D19</f>
        <v>13100</v>
      </c>
      <c r="E8" s="241">
        <f t="shared" si="0"/>
        <v>0</v>
      </c>
      <c r="F8" s="378"/>
    </row>
    <row r="9" spans="1:9" s="6" customFormat="1" ht="15.95" customHeight="1" x14ac:dyDescent="0.2">
      <c r="A9" s="187" t="s">
        <v>36</v>
      </c>
      <c r="B9" s="140">
        <f>B20</f>
        <v>1500</v>
      </c>
      <c r="C9" s="140">
        <f>C20</f>
        <v>1500</v>
      </c>
      <c r="D9" s="33" t="s">
        <v>106</v>
      </c>
      <c r="E9" s="241">
        <f>E20</f>
        <v>0</v>
      </c>
      <c r="F9" s="378"/>
    </row>
    <row r="10" spans="1:9" ht="15.95" customHeight="1" x14ac:dyDescent="0.2">
      <c r="A10" s="187" t="s">
        <v>37</v>
      </c>
      <c r="B10" s="140">
        <f t="shared" si="0"/>
        <v>7200</v>
      </c>
      <c r="C10" s="140">
        <f t="shared" si="0"/>
        <v>7200</v>
      </c>
      <c r="D10" s="33" t="s">
        <v>106</v>
      </c>
      <c r="E10" s="241">
        <f t="shared" si="0"/>
        <v>0</v>
      </c>
      <c r="F10" s="378"/>
    </row>
    <row r="11" spans="1:9" s="6" customFormat="1" ht="15.95" customHeight="1" x14ac:dyDescent="0.2">
      <c r="A11" s="187" t="s">
        <v>38</v>
      </c>
      <c r="B11" s="140">
        <f t="shared" si="0"/>
        <v>5100</v>
      </c>
      <c r="C11" s="140">
        <f t="shared" si="0"/>
        <v>3100</v>
      </c>
      <c r="D11" s="33">
        <f>D22</f>
        <v>2000</v>
      </c>
      <c r="E11" s="241">
        <f t="shared" si="0"/>
        <v>0</v>
      </c>
      <c r="F11" s="378"/>
    </row>
    <row r="12" spans="1:9" s="6" customFormat="1" ht="15.95" customHeight="1" x14ac:dyDescent="0.2">
      <c r="A12" s="187" t="s">
        <v>107</v>
      </c>
      <c r="B12" s="140">
        <f t="shared" si="0"/>
        <v>500</v>
      </c>
      <c r="C12" s="140">
        <f t="shared" si="0"/>
        <v>500</v>
      </c>
      <c r="D12" s="33">
        <f>D23</f>
        <v>0</v>
      </c>
      <c r="E12" s="241">
        <f t="shared" si="0"/>
        <v>0</v>
      </c>
      <c r="F12" s="378"/>
    </row>
    <row r="13" spans="1:9" s="6" customFormat="1" ht="15.95" customHeight="1" x14ac:dyDescent="0.2">
      <c r="A13" s="187" t="s">
        <v>108</v>
      </c>
      <c r="B13" s="140">
        <f t="shared" si="0"/>
        <v>0</v>
      </c>
      <c r="C13" s="140">
        <f t="shared" si="0"/>
        <v>0</v>
      </c>
      <c r="D13" s="33">
        <f>D24</f>
        <v>0</v>
      </c>
      <c r="E13" s="241">
        <f t="shared" si="0"/>
        <v>0</v>
      </c>
      <c r="F13" s="378"/>
    </row>
    <row r="14" spans="1:9" ht="15.95" customHeight="1" x14ac:dyDescent="0.2">
      <c r="A14" s="187" t="s">
        <v>39</v>
      </c>
      <c r="B14" s="140">
        <f>B25+B36</f>
        <v>2100</v>
      </c>
      <c r="C14" s="140">
        <f t="shared" ref="C14:E14" si="1">C25+C36</f>
        <v>2100</v>
      </c>
      <c r="D14" s="33" t="s">
        <v>106</v>
      </c>
      <c r="E14" s="241">
        <f t="shared" si="1"/>
        <v>0</v>
      </c>
      <c r="F14" s="378"/>
    </row>
    <row r="15" spans="1:9" ht="38.1" customHeight="1" x14ac:dyDescent="0.2">
      <c r="A15" s="187" t="s">
        <v>11</v>
      </c>
      <c r="B15" s="131">
        <f>SUM(B16:B25)</f>
        <v>84300</v>
      </c>
      <c r="C15" s="131">
        <f>SUM(C16:C25)</f>
        <v>39500</v>
      </c>
      <c r="D15" s="131">
        <f>SUM(D16:D25)</f>
        <v>44800</v>
      </c>
      <c r="E15" s="314">
        <v>0</v>
      </c>
      <c r="F15" s="378"/>
    </row>
    <row r="16" spans="1:9" ht="15.95" customHeight="1" x14ac:dyDescent="0.2">
      <c r="A16" s="187" t="s">
        <v>97</v>
      </c>
      <c r="B16" s="140">
        <v>100</v>
      </c>
      <c r="C16" s="33">
        <v>0</v>
      </c>
      <c r="D16" s="33">
        <v>100</v>
      </c>
      <c r="E16" s="241">
        <v>0</v>
      </c>
      <c r="F16" s="378"/>
      <c r="G16" s="375"/>
      <c r="H16" s="375"/>
      <c r="I16" s="353"/>
    </row>
    <row r="17" spans="1:9" ht="15.95" customHeight="1" x14ac:dyDescent="0.2">
      <c r="A17" s="187" t="s">
        <v>33</v>
      </c>
      <c r="B17" s="140">
        <v>4600</v>
      </c>
      <c r="C17" s="33">
        <v>2600</v>
      </c>
      <c r="D17" s="33">
        <v>2000</v>
      </c>
      <c r="E17" s="241">
        <v>0</v>
      </c>
      <c r="F17" s="378"/>
      <c r="G17" s="375"/>
      <c r="H17" s="353"/>
      <c r="I17" s="353"/>
    </row>
    <row r="18" spans="1:9" ht="15.95" customHeight="1" x14ac:dyDescent="0.2">
      <c r="A18" s="187" t="s">
        <v>34</v>
      </c>
      <c r="B18" s="140">
        <v>38400</v>
      </c>
      <c r="C18" s="33">
        <v>10800</v>
      </c>
      <c r="D18" s="33">
        <v>27600</v>
      </c>
      <c r="E18" s="241">
        <v>0</v>
      </c>
      <c r="F18" s="378"/>
      <c r="G18" s="375"/>
      <c r="H18" s="353"/>
      <c r="I18" s="353"/>
    </row>
    <row r="19" spans="1:9" ht="15.95" customHeight="1" x14ac:dyDescent="0.2">
      <c r="A19" s="187" t="s">
        <v>35</v>
      </c>
      <c r="B19" s="305">
        <v>25300</v>
      </c>
      <c r="C19" s="33">
        <v>12200</v>
      </c>
      <c r="D19" s="33">
        <v>13100</v>
      </c>
      <c r="E19" s="241">
        <v>0</v>
      </c>
      <c r="F19" s="378"/>
      <c r="G19" s="375"/>
      <c r="H19" s="353"/>
      <c r="I19" s="353"/>
    </row>
    <row r="20" spans="1:9" ht="15.95" customHeight="1" x14ac:dyDescent="0.2">
      <c r="A20" s="187" t="s">
        <v>36</v>
      </c>
      <c r="B20" s="140">
        <v>1500</v>
      </c>
      <c r="C20" s="33">
        <v>1500</v>
      </c>
      <c r="D20" s="33" t="s">
        <v>106</v>
      </c>
      <c r="E20" s="241">
        <v>0</v>
      </c>
      <c r="F20" s="378"/>
      <c r="G20" s="375"/>
      <c r="H20" s="353"/>
      <c r="I20" s="353"/>
    </row>
    <row r="21" spans="1:9" ht="15.95" customHeight="1" x14ac:dyDescent="0.2">
      <c r="A21" s="187" t="s">
        <v>37</v>
      </c>
      <c r="B21" s="140">
        <v>6700</v>
      </c>
      <c r="C21" s="33">
        <v>6700</v>
      </c>
      <c r="D21" s="33" t="s">
        <v>106</v>
      </c>
      <c r="E21" s="241">
        <v>0</v>
      </c>
      <c r="F21" s="378"/>
      <c r="G21" s="375"/>
      <c r="H21" s="353"/>
      <c r="I21" s="353"/>
    </row>
    <row r="22" spans="1:9" ht="15.95" customHeight="1" x14ac:dyDescent="0.2">
      <c r="A22" s="187" t="s">
        <v>38</v>
      </c>
      <c r="B22" s="305">
        <v>5100</v>
      </c>
      <c r="C22" s="33">
        <v>3100</v>
      </c>
      <c r="D22" s="33">
        <v>2000</v>
      </c>
      <c r="E22" s="241">
        <v>0</v>
      </c>
      <c r="F22" s="378"/>
      <c r="G22" s="375"/>
      <c r="H22" s="353"/>
      <c r="I22" s="353"/>
    </row>
    <row r="23" spans="1:9" ht="15.95" customHeight="1" x14ac:dyDescent="0.2">
      <c r="A23" s="187" t="s">
        <v>107</v>
      </c>
      <c r="B23" s="305">
        <v>500</v>
      </c>
      <c r="C23" s="33">
        <v>500</v>
      </c>
      <c r="D23" s="140">
        <v>0</v>
      </c>
      <c r="E23" s="241">
        <v>0</v>
      </c>
      <c r="F23" s="378"/>
      <c r="G23" s="375"/>
      <c r="H23" s="353"/>
    </row>
    <row r="24" spans="1:9" ht="15.95" customHeight="1" x14ac:dyDescent="0.2">
      <c r="A24" s="187" t="s">
        <v>108</v>
      </c>
      <c r="B24" s="305">
        <v>0</v>
      </c>
      <c r="C24" s="33">
        <v>0</v>
      </c>
      <c r="D24" s="140">
        <v>0</v>
      </c>
      <c r="E24" s="241">
        <v>0</v>
      </c>
      <c r="F24" s="378"/>
      <c r="G24" s="375"/>
      <c r="H24" s="353"/>
    </row>
    <row r="25" spans="1:9" ht="15.95" customHeight="1" x14ac:dyDescent="0.2">
      <c r="A25" s="187" t="s">
        <v>39</v>
      </c>
      <c r="B25" s="140">
        <v>2100</v>
      </c>
      <c r="C25" s="33">
        <v>2100</v>
      </c>
      <c r="D25" s="33" t="s">
        <v>106</v>
      </c>
      <c r="E25" s="241">
        <v>0</v>
      </c>
      <c r="F25" s="378"/>
      <c r="G25" s="375"/>
      <c r="H25" s="353"/>
    </row>
    <row r="26" spans="1:9" ht="38.1" customHeight="1" x14ac:dyDescent="0.2">
      <c r="A26" s="187" t="s">
        <v>15</v>
      </c>
      <c r="B26" s="131">
        <f>SUM(B27:B36)</f>
        <v>1200</v>
      </c>
      <c r="C26" s="132">
        <f>SUM(C27:C36)</f>
        <v>1200</v>
      </c>
      <c r="D26" s="132" t="s">
        <v>106</v>
      </c>
      <c r="E26" s="314">
        <v>0</v>
      </c>
      <c r="F26" s="378"/>
      <c r="G26" s="375"/>
      <c r="H26" s="353"/>
    </row>
    <row r="27" spans="1:9" ht="15.95" customHeight="1" x14ac:dyDescent="0.2">
      <c r="A27" s="187" t="s">
        <v>97</v>
      </c>
      <c r="B27" s="140">
        <v>0</v>
      </c>
      <c r="C27" s="33">
        <v>0</v>
      </c>
      <c r="D27" s="33" t="s">
        <v>106</v>
      </c>
      <c r="E27" s="241">
        <v>0</v>
      </c>
      <c r="F27" s="378"/>
      <c r="G27" s="376"/>
      <c r="H27" s="377"/>
    </row>
    <row r="28" spans="1:9" ht="15.95" customHeight="1" x14ac:dyDescent="0.2">
      <c r="A28" s="187" t="s">
        <v>33</v>
      </c>
      <c r="B28" s="140">
        <v>100</v>
      </c>
      <c r="C28" s="33">
        <v>100</v>
      </c>
      <c r="D28" s="33" t="s">
        <v>106</v>
      </c>
      <c r="E28" s="241">
        <v>0</v>
      </c>
      <c r="F28" s="378"/>
      <c r="G28" s="376"/>
      <c r="H28" s="377"/>
    </row>
    <row r="29" spans="1:9" ht="15.95" customHeight="1" x14ac:dyDescent="0.2">
      <c r="A29" s="187" t="s">
        <v>34</v>
      </c>
      <c r="B29" s="140">
        <v>100</v>
      </c>
      <c r="C29" s="33">
        <v>100</v>
      </c>
      <c r="D29" s="33" t="s">
        <v>106</v>
      </c>
      <c r="E29" s="241">
        <v>0</v>
      </c>
      <c r="F29" s="378"/>
      <c r="G29" s="376"/>
      <c r="H29" s="377"/>
    </row>
    <row r="30" spans="1:9" ht="15.95" customHeight="1" x14ac:dyDescent="0.2">
      <c r="A30" s="187" t="s">
        <v>35</v>
      </c>
      <c r="B30" s="140">
        <v>500</v>
      </c>
      <c r="C30" s="33">
        <v>500</v>
      </c>
      <c r="D30" s="33" t="s">
        <v>106</v>
      </c>
      <c r="E30" s="241">
        <v>0</v>
      </c>
      <c r="F30" s="378"/>
      <c r="G30" s="376"/>
      <c r="H30" s="377"/>
    </row>
    <row r="31" spans="1:9" ht="15.95" customHeight="1" x14ac:dyDescent="0.2">
      <c r="A31" s="187" t="s">
        <v>36</v>
      </c>
      <c r="B31" s="33" t="s">
        <v>106</v>
      </c>
      <c r="C31" s="33" t="s">
        <v>106</v>
      </c>
      <c r="D31" s="33" t="s">
        <v>106</v>
      </c>
      <c r="E31" s="141" t="s">
        <v>106</v>
      </c>
      <c r="F31" s="378"/>
      <c r="G31" s="376"/>
      <c r="H31" s="377"/>
    </row>
    <row r="32" spans="1:9" ht="15.95" customHeight="1" x14ac:dyDescent="0.2">
      <c r="A32" s="351" t="s">
        <v>37</v>
      </c>
      <c r="B32" s="140">
        <v>500</v>
      </c>
      <c r="C32" s="33">
        <v>500</v>
      </c>
      <c r="D32" s="33" t="s">
        <v>106</v>
      </c>
      <c r="E32" s="241">
        <v>0</v>
      </c>
      <c r="F32" s="378"/>
      <c r="G32" s="376"/>
      <c r="H32" s="377"/>
    </row>
    <row r="33" spans="1:8" ht="15.95" customHeight="1" x14ac:dyDescent="0.2">
      <c r="A33" s="351" t="s">
        <v>38</v>
      </c>
      <c r="B33" s="140">
        <v>0</v>
      </c>
      <c r="C33" s="33">
        <v>0</v>
      </c>
      <c r="D33" s="33" t="s">
        <v>106</v>
      </c>
      <c r="E33" s="241">
        <v>0</v>
      </c>
      <c r="F33" s="378"/>
      <c r="G33" s="376"/>
      <c r="H33" s="377"/>
    </row>
    <row r="34" spans="1:8" ht="15.95" customHeight="1" x14ac:dyDescent="0.2">
      <c r="A34" s="351" t="s">
        <v>107</v>
      </c>
      <c r="B34" s="140">
        <v>0</v>
      </c>
      <c r="C34" s="33">
        <v>0</v>
      </c>
      <c r="D34" s="33" t="s">
        <v>106</v>
      </c>
      <c r="E34" s="241">
        <v>0</v>
      </c>
      <c r="F34" s="378"/>
      <c r="G34" s="376"/>
      <c r="H34" s="377"/>
    </row>
    <row r="35" spans="1:8" ht="15.95" customHeight="1" x14ac:dyDescent="0.2">
      <c r="A35" s="351" t="s">
        <v>108</v>
      </c>
      <c r="B35" s="140">
        <v>0</v>
      </c>
      <c r="C35" s="33">
        <v>0</v>
      </c>
      <c r="D35" s="33" t="s">
        <v>106</v>
      </c>
      <c r="E35" s="241">
        <v>0</v>
      </c>
      <c r="F35" s="378"/>
      <c r="G35" s="376"/>
      <c r="H35" s="377"/>
    </row>
    <row r="36" spans="1:8" ht="15.95" customHeight="1" x14ac:dyDescent="0.2">
      <c r="A36" s="352" t="s">
        <v>39</v>
      </c>
      <c r="B36" s="243">
        <v>0</v>
      </c>
      <c r="C36" s="291">
        <v>0</v>
      </c>
      <c r="D36" s="291" t="s">
        <v>106</v>
      </c>
      <c r="E36" s="244">
        <v>0</v>
      </c>
      <c r="F36" s="378"/>
      <c r="G36" s="376"/>
      <c r="H36" s="377"/>
    </row>
    <row r="37" spans="1:8" ht="19.5" customHeight="1" x14ac:dyDescent="0.2">
      <c r="A37" s="14" t="s">
        <v>109</v>
      </c>
      <c r="B37" s="187"/>
      <c r="C37" s="187"/>
      <c r="D37" s="189"/>
      <c r="E37" s="187"/>
      <c r="F37" s="378"/>
    </row>
    <row r="38" spans="1:8" ht="19.5" customHeight="1" x14ac:dyDescent="0.2">
      <c r="A38" s="86" t="s">
        <v>23</v>
      </c>
      <c r="B38" s="14"/>
      <c r="C38" s="14"/>
      <c r="D38" s="14"/>
      <c r="E38" s="14"/>
      <c r="F38" s="378"/>
    </row>
    <row r="39" spans="1:8" s="87" customFormat="1" ht="19.5" customHeight="1" x14ac:dyDescent="0.2">
      <c r="A39" s="85" t="s">
        <v>24</v>
      </c>
      <c r="B39" s="35"/>
      <c r="C39" s="35"/>
      <c r="D39" s="35"/>
      <c r="E39" s="35"/>
      <c r="F39" s="378"/>
    </row>
    <row r="40" spans="1:8" x14ac:dyDescent="0.2">
      <c r="B40" s="14"/>
      <c r="C40" s="14"/>
      <c r="D40" s="14"/>
      <c r="E40" s="14"/>
    </row>
  </sheetData>
  <mergeCells count="1">
    <mergeCell ref="A2:A3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0.39997558519241921"/>
  </sheetPr>
  <dimension ref="A1:J42"/>
  <sheetViews>
    <sheetView showGridLines="0" zoomScaleNormal="100" workbookViewId="0"/>
  </sheetViews>
  <sheetFormatPr baseColWidth="10" defaultRowHeight="12.75" x14ac:dyDescent="0.2"/>
  <cols>
    <col min="1" max="1" width="22.5703125" style="14" customWidth="1"/>
    <col min="2" max="2" width="11.42578125" style="14" customWidth="1"/>
    <col min="3" max="3" width="11.7109375" style="14" customWidth="1"/>
    <col min="4" max="4" width="11.42578125" style="14" customWidth="1"/>
    <col min="5" max="5" width="11.7109375" style="14" customWidth="1"/>
    <col min="6" max="6" width="11.42578125" style="14" customWidth="1"/>
    <col min="7" max="7" width="11.7109375" style="14" customWidth="1"/>
    <col min="8" max="8" width="11.42578125" style="14" customWidth="1"/>
    <col min="9" max="256" width="11.42578125" style="14"/>
    <col min="257" max="257" width="22.5703125" style="14" customWidth="1"/>
    <col min="258" max="258" width="11.42578125" style="14" customWidth="1"/>
    <col min="259" max="259" width="11.7109375" style="14" customWidth="1"/>
    <col min="260" max="260" width="13.140625" style="14" customWidth="1"/>
    <col min="261" max="261" width="11.7109375" style="14" customWidth="1"/>
    <col min="262" max="262" width="13.5703125" style="14" customWidth="1"/>
    <col min="263" max="263" width="11.7109375" style="14" customWidth="1"/>
    <col min="264" max="264" width="12.85546875" style="14" customWidth="1"/>
    <col min="265" max="512" width="11.42578125" style="14"/>
    <col min="513" max="513" width="22.5703125" style="14" customWidth="1"/>
    <col min="514" max="514" width="11.42578125" style="14" customWidth="1"/>
    <col min="515" max="515" width="11.7109375" style="14" customWidth="1"/>
    <col min="516" max="516" width="13.140625" style="14" customWidth="1"/>
    <col min="517" max="517" width="11.7109375" style="14" customWidth="1"/>
    <col min="518" max="518" width="13.5703125" style="14" customWidth="1"/>
    <col min="519" max="519" width="11.7109375" style="14" customWidth="1"/>
    <col min="520" max="520" width="12.85546875" style="14" customWidth="1"/>
    <col min="521" max="768" width="11.42578125" style="14"/>
    <col min="769" max="769" width="22.5703125" style="14" customWidth="1"/>
    <col min="770" max="770" width="11.42578125" style="14" customWidth="1"/>
    <col min="771" max="771" width="11.7109375" style="14" customWidth="1"/>
    <col min="772" max="772" width="13.140625" style="14" customWidth="1"/>
    <col min="773" max="773" width="11.7109375" style="14" customWidth="1"/>
    <col min="774" max="774" width="13.5703125" style="14" customWidth="1"/>
    <col min="775" max="775" width="11.7109375" style="14" customWidth="1"/>
    <col min="776" max="776" width="12.85546875" style="14" customWidth="1"/>
    <col min="777" max="1024" width="11.42578125" style="14"/>
    <col min="1025" max="1025" width="22.5703125" style="14" customWidth="1"/>
    <col min="1026" max="1026" width="11.42578125" style="14" customWidth="1"/>
    <col min="1027" max="1027" width="11.7109375" style="14" customWidth="1"/>
    <col min="1028" max="1028" width="13.140625" style="14" customWidth="1"/>
    <col min="1029" max="1029" width="11.7109375" style="14" customWidth="1"/>
    <col min="1030" max="1030" width="13.5703125" style="14" customWidth="1"/>
    <col min="1031" max="1031" width="11.7109375" style="14" customWidth="1"/>
    <col min="1032" max="1032" width="12.85546875" style="14" customWidth="1"/>
    <col min="1033" max="1280" width="11.42578125" style="14"/>
    <col min="1281" max="1281" width="22.5703125" style="14" customWidth="1"/>
    <col min="1282" max="1282" width="11.42578125" style="14" customWidth="1"/>
    <col min="1283" max="1283" width="11.7109375" style="14" customWidth="1"/>
    <col min="1284" max="1284" width="13.140625" style="14" customWidth="1"/>
    <col min="1285" max="1285" width="11.7109375" style="14" customWidth="1"/>
    <col min="1286" max="1286" width="13.5703125" style="14" customWidth="1"/>
    <col min="1287" max="1287" width="11.7109375" style="14" customWidth="1"/>
    <col min="1288" max="1288" width="12.85546875" style="14" customWidth="1"/>
    <col min="1289" max="1536" width="11.42578125" style="14"/>
    <col min="1537" max="1537" width="22.5703125" style="14" customWidth="1"/>
    <col min="1538" max="1538" width="11.42578125" style="14" customWidth="1"/>
    <col min="1539" max="1539" width="11.7109375" style="14" customWidth="1"/>
    <col min="1540" max="1540" width="13.140625" style="14" customWidth="1"/>
    <col min="1541" max="1541" width="11.7109375" style="14" customWidth="1"/>
    <col min="1542" max="1542" width="13.5703125" style="14" customWidth="1"/>
    <col min="1543" max="1543" width="11.7109375" style="14" customWidth="1"/>
    <col min="1544" max="1544" width="12.85546875" style="14" customWidth="1"/>
    <col min="1545" max="1792" width="11.42578125" style="14"/>
    <col min="1793" max="1793" width="22.5703125" style="14" customWidth="1"/>
    <col min="1794" max="1794" width="11.42578125" style="14" customWidth="1"/>
    <col min="1795" max="1795" width="11.7109375" style="14" customWidth="1"/>
    <col min="1796" max="1796" width="13.140625" style="14" customWidth="1"/>
    <col min="1797" max="1797" width="11.7109375" style="14" customWidth="1"/>
    <col min="1798" max="1798" width="13.5703125" style="14" customWidth="1"/>
    <col min="1799" max="1799" width="11.7109375" style="14" customWidth="1"/>
    <col min="1800" max="1800" width="12.85546875" style="14" customWidth="1"/>
    <col min="1801" max="2048" width="11.42578125" style="14"/>
    <col min="2049" max="2049" width="22.5703125" style="14" customWidth="1"/>
    <col min="2050" max="2050" width="11.42578125" style="14" customWidth="1"/>
    <col min="2051" max="2051" width="11.7109375" style="14" customWidth="1"/>
    <col min="2052" max="2052" width="13.140625" style="14" customWidth="1"/>
    <col min="2053" max="2053" width="11.7109375" style="14" customWidth="1"/>
    <col min="2054" max="2054" width="13.5703125" style="14" customWidth="1"/>
    <col min="2055" max="2055" width="11.7109375" style="14" customWidth="1"/>
    <col min="2056" max="2056" width="12.85546875" style="14" customWidth="1"/>
    <col min="2057" max="2304" width="11.42578125" style="14"/>
    <col min="2305" max="2305" width="22.5703125" style="14" customWidth="1"/>
    <col min="2306" max="2306" width="11.42578125" style="14" customWidth="1"/>
    <col min="2307" max="2307" width="11.7109375" style="14" customWidth="1"/>
    <col min="2308" max="2308" width="13.140625" style="14" customWidth="1"/>
    <col min="2309" max="2309" width="11.7109375" style="14" customWidth="1"/>
    <col min="2310" max="2310" width="13.5703125" style="14" customWidth="1"/>
    <col min="2311" max="2311" width="11.7109375" style="14" customWidth="1"/>
    <col min="2312" max="2312" width="12.85546875" style="14" customWidth="1"/>
    <col min="2313" max="2560" width="11.42578125" style="14"/>
    <col min="2561" max="2561" width="22.5703125" style="14" customWidth="1"/>
    <col min="2562" max="2562" width="11.42578125" style="14" customWidth="1"/>
    <col min="2563" max="2563" width="11.7109375" style="14" customWidth="1"/>
    <col min="2564" max="2564" width="13.140625" style="14" customWidth="1"/>
    <col min="2565" max="2565" width="11.7109375" style="14" customWidth="1"/>
    <col min="2566" max="2566" width="13.5703125" style="14" customWidth="1"/>
    <col min="2567" max="2567" width="11.7109375" style="14" customWidth="1"/>
    <col min="2568" max="2568" width="12.85546875" style="14" customWidth="1"/>
    <col min="2569" max="2816" width="11.42578125" style="14"/>
    <col min="2817" max="2817" width="22.5703125" style="14" customWidth="1"/>
    <col min="2818" max="2818" width="11.42578125" style="14" customWidth="1"/>
    <col min="2819" max="2819" width="11.7109375" style="14" customWidth="1"/>
    <col min="2820" max="2820" width="13.140625" style="14" customWidth="1"/>
    <col min="2821" max="2821" width="11.7109375" style="14" customWidth="1"/>
    <col min="2822" max="2822" width="13.5703125" style="14" customWidth="1"/>
    <col min="2823" max="2823" width="11.7109375" style="14" customWidth="1"/>
    <col min="2824" max="2824" width="12.85546875" style="14" customWidth="1"/>
    <col min="2825" max="3072" width="11.42578125" style="14"/>
    <col min="3073" max="3073" width="22.5703125" style="14" customWidth="1"/>
    <col min="3074" max="3074" width="11.42578125" style="14" customWidth="1"/>
    <col min="3075" max="3075" width="11.7109375" style="14" customWidth="1"/>
    <col min="3076" max="3076" width="13.140625" style="14" customWidth="1"/>
    <col min="3077" max="3077" width="11.7109375" style="14" customWidth="1"/>
    <col min="3078" max="3078" width="13.5703125" style="14" customWidth="1"/>
    <col min="3079" max="3079" width="11.7109375" style="14" customWidth="1"/>
    <col min="3080" max="3080" width="12.85546875" style="14" customWidth="1"/>
    <col min="3081" max="3328" width="11.42578125" style="14"/>
    <col min="3329" max="3329" width="22.5703125" style="14" customWidth="1"/>
    <col min="3330" max="3330" width="11.42578125" style="14" customWidth="1"/>
    <col min="3331" max="3331" width="11.7109375" style="14" customWidth="1"/>
    <col min="3332" max="3332" width="13.140625" style="14" customWidth="1"/>
    <col min="3333" max="3333" width="11.7109375" style="14" customWidth="1"/>
    <col min="3334" max="3334" width="13.5703125" style="14" customWidth="1"/>
    <col min="3335" max="3335" width="11.7109375" style="14" customWidth="1"/>
    <col min="3336" max="3336" width="12.85546875" style="14" customWidth="1"/>
    <col min="3337" max="3584" width="11.42578125" style="14"/>
    <col min="3585" max="3585" width="22.5703125" style="14" customWidth="1"/>
    <col min="3586" max="3586" width="11.42578125" style="14" customWidth="1"/>
    <col min="3587" max="3587" width="11.7109375" style="14" customWidth="1"/>
    <col min="3588" max="3588" width="13.140625" style="14" customWidth="1"/>
    <col min="3589" max="3589" width="11.7109375" style="14" customWidth="1"/>
    <col min="3590" max="3590" width="13.5703125" style="14" customWidth="1"/>
    <col min="3591" max="3591" width="11.7109375" style="14" customWidth="1"/>
    <col min="3592" max="3592" width="12.85546875" style="14" customWidth="1"/>
    <col min="3593" max="3840" width="11.42578125" style="14"/>
    <col min="3841" max="3841" width="22.5703125" style="14" customWidth="1"/>
    <col min="3842" max="3842" width="11.42578125" style="14" customWidth="1"/>
    <col min="3843" max="3843" width="11.7109375" style="14" customWidth="1"/>
    <col min="3844" max="3844" width="13.140625" style="14" customWidth="1"/>
    <col min="3845" max="3845" width="11.7109375" style="14" customWidth="1"/>
    <col min="3846" max="3846" width="13.5703125" style="14" customWidth="1"/>
    <col min="3847" max="3847" width="11.7109375" style="14" customWidth="1"/>
    <col min="3848" max="3848" width="12.85546875" style="14" customWidth="1"/>
    <col min="3849" max="4096" width="11.42578125" style="14"/>
    <col min="4097" max="4097" width="22.5703125" style="14" customWidth="1"/>
    <col min="4098" max="4098" width="11.42578125" style="14" customWidth="1"/>
    <col min="4099" max="4099" width="11.7109375" style="14" customWidth="1"/>
    <col min="4100" max="4100" width="13.140625" style="14" customWidth="1"/>
    <col min="4101" max="4101" width="11.7109375" style="14" customWidth="1"/>
    <col min="4102" max="4102" width="13.5703125" style="14" customWidth="1"/>
    <col min="4103" max="4103" width="11.7109375" style="14" customWidth="1"/>
    <col min="4104" max="4104" width="12.85546875" style="14" customWidth="1"/>
    <col min="4105" max="4352" width="11.42578125" style="14"/>
    <col min="4353" max="4353" width="22.5703125" style="14" customWidth="1"/>
    <col min="4354" max="4354" width="11.42578125" style="14" customWidth="1"/>
    <col min="4355" max="4355" width="11.7109375" style="14" customWidth="1"/>
    <col min="4356" max="4356" width="13.140625" style="14" customWidth="1"/>
    <col min="4357" max="4357" width="11.7109375" style="14" customWidth="1"/>
    <col min="4358" max="4358" width="13.5703125" style="14" customWidth="1"/>
    <col min="4359" max="4359" width="11.7109375" style="14" customWidth="1"/>
    <col min="4360" max="4360" width="12.85546875" style="14" customWidth="1"/>
    <col min="4361" max="4608" width="11.42578125" style="14"/>
    <col min="4609" max="4609" width="22.5703125" style="14" customWidth="1"/>
    <col min="4610" max="4610" width="11.42578125" style="14" customWidth="1"/>
    <col min="4611" max="4611" width="11.7109375" style="14" customWidth="1"/>
    <col min="4612" max="4612" width="13.140625" style="14" customWidth="1"/>
    <col min="4613" max="4613" width="11.7109375" style="14" customWidth="1"/>
    <col min="4614" max="4614" width="13.5703125" style="14" customWidth="1"/>
    <col min="4615" max="4615" width="11.7109375" style="14" customWidth="1"/>
    <col min="4616" max="4616" width="12.85546875" style="14" customWidth="1"/>
    <col min="4617" max="4864" width="11.42578125" style="14"/>
    <col min="4865" max="4865" width="22.5703125" style="14" customWidth="1"/>
    <col min="4866" max="4866" width="11.42578125" style="14" customWidth="1"/>
    <col min="4867" max="4867" width="11.7109375" style="14" customWidth="1"/>
    <col min="4868" max="4868" width="13.140625" style="14" customWidth="1"/>
    <col min="4869" max="4869" width="11.7109375" style="14" customWidth="1"/>
    <col min="4870" max="4870" width="13.5703125" style="14" customWidth="1"/>
    <col min="4871" max="4871" width="11.7109375" style="14" customWidth="1"/>
    <col min="4872" max="4872" width="12.85546875" style="14" customWidth="1"/>
    <col min="4873" max="5120" width="11.42578125" style="14"/>
    <col min="5121" max="5121" width="22.5703125" style="14" customWidth="1"/>
    <col min="5122" max="5122" width="11.42578125" style="14" customWidth="1"/>
    <col min="5123" max="5123" width="11.7109375" style="14" customWidth="1"/>
    <col min="5124" max="5124" width="13.140625" style="14" customWidth="1"/>
    <col min="5125" max="5125" width="11.7109375" style="14" customWidth="1"/>
    <col min="5126" max="5126" width="13.5703125" style="14" customWidth="1"/>
    <col min="5127" max="5127" width="11.7109375" style="14" customWidth="1"/>
    <col min="5128" max="5128" width="12.85546875" style="14" customWidth="1"/>
    <col min="5129" max="5376" width="11.42578125" style="14"/>
    <col min="5377" max="5377" width="22.5703125" style="14" customWidth="1"/>
    <col min="5378" max="5378" width="11.42578125" style="14" customWidth="1"/>
    <col min="5379" max="5379" width="11.7109375" style="14" customWidth="1"/>
    <col min="5380" max="5380" width="13.140625" style="14" customWidth="1"/>
    <col min="5381" max="5381" width="11.7109375" style="14" customWidth="1"/>
    <col min="5382" max="5382" width="13.5703125" style="14" customWidth="1"/>
    <col min="5383" max="5383" width="11.7109375" style="14" customWidth="1"/>
    <col min="5384" max="5384" width="12.85546875" style="14" customWidth="1"/>
    <col min="5385" max="5632" width="11.42578125" style="14"/>
    <col min="5633" max="5633" width="22.5703125" style="14" customWidth="1"/>
    <col min="5634" max="5634" width="11.42578125" style="14" customWidth="1"/>
    <col min="5635" max="5635" width="11.7109375" style="14" customWidth="1"/>
    <col min="5636" max="5636" width="13.140625" style="14" customWidth="1"/>
    <col min="5637" max="5637" width="11.7109375" style="14" customWidth="1"/>
    <col min="5638" max="5638" width="13.5703125" style="14" customWidth="1"/>
    <col min="5639" max="5639" width="11.7109375" style="14" customWidth="1"/>
    <col min="5640" max="5640" width="12.85546875" style="14" customWidth="1"/>
    <col min="5641" max="5888" width="11.42578125" style="14"/>
    <col min="5889" max="5889" width="22.5703125" style="14" customWidth="1"/>
    <col min="5890" max="5890" width="11.42578125" style="14" customWidth="1"/>
    <col min="5891" max="5891" width="11.7109375" style="14" customWidth="1"/>
    <col min="5892" max="5892" width="13.140625" style="14" customWidth="1"/>
    <col min="5893" max="5893" width="11.7109375" style="14" customWidth="1"/>
    <col min="5894" max="5894" width="13.5703125" style="14" customWidth="1"/>
    <col min="5895" max="5895" width="11.7109375" style="14" customWidth="1"/>
    <col min="5896" max="5896" width="12.85546875" style="14" customWidth="1"/>
    <col min="5897" max="6144" width="11.42578125" style="14"/>
    <col min="6145" max="6145" width="22.5703125" style="14" customWidth="1"/>
    <col min="6146" max="6146" width="11.42578125" style="14" customWidth="1"/>
    <col min="6147" max="6147" width="11.7109375" style="14" customWidth="1"/>
    <col min="6148" max="6148" width="13.140625" style="14" customWidth="1"/>
    <col min="6149" max="6149" width="11.7109375" style="14" customWidth="1"/>
    <col min="6150" max="6150" width="13.5703125" style="14" customWidth="1"/>
    <col min="6151" max="6151" width="11.7109375" style="14" customWidth="1"/>
    <col min="6152" max="6152" width="12.85546875" style="14" customWidth="1"/>
    <col min="6153" max="6400" width="11.42578125" style="14"/>
    <col min="6401" max="6401" width="22.5703125" style="14" customWidth="1"/>
    <col min="6402" max="6402" width="11.42578125" style="14" customWidth="1"/>
    <col min="6403" max="6403" width="11.7109375" style="14" customWidth="1"/>
    <col min="6404" max="6404" width="13.140625" style="14" customWidth="1"/>
    <col min="6405" max="6405" width="11.7109375" style="14" customWidth="1"/>
    <col min="6406" max="6406" width="13.5703125" style="14" customWidth="1"/>
    <col min="6407" max="6407" width="11.7109375" style="14" customWidth="1"/>
    <col min="6408" max="6408" width="12.85546875" style="14" customWidth="1"/>
    <col min="6409" max="6656" width="11.42578125" style="14"/>
    <col min="6657" max="6657" width="22.5703125" style="14" customWidth="1"/>
    <col min="6658" max="6658" width="11.42578125" style="14" customWidth="1"/>
    <col min="6659" max="6659" width="11.7109375" style="14" customWidth="1"/>
    <col min="6660" max="6660" width="13.140625" style="14" customWidth="1"/>
    <col min="6661" max="6661" width="11.7109375" style="14" customWidth="1"/>
    <col min="6662" max="6662" width="13.5703125" style="14" customWidth="1"/>
    <col min="6663" max="6663" width="11.7109375" style="14" customWidth="1"/>
    <col min="6664" max="6664" width="12.85546875" style="14" customWidth="1"/>
    <col min="6665" max="6912" width="11.42578125" style="14"/>
    <col min="6913" max="6913" width="22.5703125" style="14" customWidth="1"/>
    <col min="6914" max="6914" width="11.42578125" style="14" customWidth="1"/>
    <col min="6915" max="6915" width="11.7109375" style="14" customWidth="1"/>
    <col min="6916" max="6916" width="13.140625" style="14" customWidth="1"/>
    <col min="6917" max="6917" width="11.7109375" style="14" customWidth="1"/>
    <col min="6918" max="6918" width="13.5703125" style="14" customWidth="1"/>
    <col min="6919" max="6919" width="11.7109375" style="14" customWidth="1"/>
    <col min="6920" max="6920" width="12.85546875" style="14" customWidth="1"/>
    <col min="6921" max="7168" width="11.42578125" style="14"/>
    <col min="7169" max="7169" width="22.5703125" style="14" customWidth="1"/>
    <col min="7170" max="7170" width="11.42578125" style="14" customWidth="1"/>
    <col min="7171" max="7171" width="11.7109375" style="14" customWidth="1"/>
    <col min="7172" max="7172" width="13.140625" style="14" customWidth="1"/>
    <col min="7173" max="7173" width="11.7109375" style="14" customWidth="1"/>
    <col min="7174" max="7174" width="13.5703125" style="14" customWidth="1"/>
    <col min="7175" max="7175" width="11.7109375" style="14" customWidth="1"/>
    <col min="7176" max="7176" width="12.85546875" style="14" customWidth="1"/>
    <col min="7177" max="7424" width="11.42578125" style="14"/>
    <col min="7425" max="7425" width="22.5703125" style="14" customWidth="1"/>
    <col min="7426" max="7426" width="11.42578125" style="14" customWidth="1"/>
    <col min="7427" max="7427" width="11.7109375" style="14" customWidth="1"/>
    <col min="7428" max="7428" width="13.140625" style="14" customWidth="1"/>
    <col min="7429" max="7429" width="11.7109375" style="14" customWidth="1"/>
    <col min="7430" max="7430" width="13.5703125" style="14" customWidth="1"/>
    <col min="7431" max="7431" width="11.7109375" style="14" customWidth="1"/>
    <col min="7432" max="7432" width="12.85546875" style="14" customWidth="1"/>
    <col min="7433" max="7680" width="11.42578125" style="14"/>
    <col min="7681" max="7681" width="22.5703125" style="14" customWidth="1"/>
    <col min="7682" max="7682" width="11.42578125" style="14" customWidth="1"/>
    <col min="7683" max="7683" width="11.7109375" style="14" customWidth="1"/>
    <col min="7684" max="7684" width="13.140625" style="14" customWidth="1"/>
    <col min="7685" max="7685" width="11.7109375" style="14" customWidth="1"/>
    <col min="7686" max="7686" width="13.5703125" style="14" customWidth="1"/>
    <col min="7687" max="7687" width="11.7109375" style="14" customWidth="1"/>
    <col min="7688" max="7688" width="12.85546875" style="14" customWidth="1"/>
    <col min="7689" max="7936" width="11.42578125" style="14"/>
    <col min="7937" max="7937" width="22.5703125" style="14" customWidth="1"/>
    <col min="7938" max="7938" width="11.42578125" style="14" customWidth="1"/>
    <col min="7939" max="7939" width="11.7109375" style="14" customWidth="1"/>
    <col min="7940" max="7940" width="13.140625" style="14" customWidth="1"/>
    <col min="7941" max="7941" width="11.7109375" style="14" customWidth="1"/>
    <col min="7942" max="7942" width="13.5703125" style="14" customWidth="1"/>
    <col min="7943" max="7943" width="11.7109375" style="14" customWidth="1"/>
    <col min="7944" max="7944" width="12.85546875" style="14" customWidth="1"/>
    <col min="7945" max="8192" width="11.42578125" style="14"/>
    <col min="8193" max="8193" width="22.5703125" style="14" customWidth="1"/>
    <col min="8194" max="8194" width="11.42578125" style="14" customWidth="1"/>
    <col min="8195" max="8195" width="11.7109375" style="14" customWidth="1"/>
    <col min="8196" max="8196" width="13.140625" style="14" customWidth="1"/>
    <col min="8197" max="8197" width="11.7109375" style="14" customWidth="1"/>
    <col min="8198" max="8198" width="13.5703125" style="14" customWidth="1"/>
    <col min="8199" max="8199" width="11.7109375" style="14" customWidth="1"/>
    <col min="8200" max="8200" width="12.85546875" style="14" customWidth="1"/>
    <col min="8201" max="8448" width="11.42578125" style="14"/>
    <col min="8449" max="8449" width="22.5703125" style="14" customWidth="1"/>
    <col min="8450" max="8450" width="11.42578125" style="14" customWidth="1"/>
    <col min="8451" max="8451" width="11.7109375" style="14" customWidth="1"/>
    <col min="8452" max="8452" width="13.140625" style="14" customWidth="1"/>
    <col min="8453" max="8453" width="11.7109375" style="14" customWidth="1"/>
    <col min="8454" max="8454" width="13.5703125" style="14" customWidth="1"/>
    <col min="8455" max="8455" width="11.7109375" style="14" customWidth="1"/>
    <col min="8456" max="8456" width="12.85546875" style="14" customWidth="1"/>
    <col min="8457" max="8704" width="11.42578125" style="14"/>
    <col min="8705" max="8705" width="22.5703125" style="14" customWidth="1"/>
    <col min="8706" max="8706" width="11.42578125" style="14" customWidth="1"/>
    <col min="8707" max="8707" width="11.7109375" style="14" customWidth="1"/>
    <col min="8708" max="8708" width="13.140625" style="14" customWidth="1"/>
    <col min="8709" max="8709" width="11.7109375" style="14" customWidth="1"/>
    <col min="8710" max="8710" width="13.5703125" style="14" customWidth="1"/>
    <col min="8711" max="8711" width="11.7109375" style="14" customWidth="1"/>
    <col min="8712" max="8712" width="12.85546875" style="14" customWidth="1"/>
    <col min="8713" max="8960" width="11.42578125" style="14"/>
    <col min="8961" max="8961" width="22.5703125" style="14" customWidth="1"/>
    <col min="8962" max="8962" width="11.42578125" style="14" customWidth="1"/>
    <col min="8963" max="8963" width="11.7109375" style="14" customWidth="1"/>
    <col min="8964" max="8964" width="13.140625" style="14" customWidth="1"/>
    <col min="8965" max="8965" width="11.7109375" style="14" customWidth="1"/>
    <col min="8966" max="8966" width="13.5703125" style="14" customWidth="1"/>
    <col min="8967" max="8967" width="11.7109375" style="14" customWidth="1"/>
    <col min="8968" max="8968" width="12.85546875" style="14" customWidth="1"/>
    <col min="8969" max="9216" width="11.42578125" style="14"/>
    <col min="9217" max="9217" width="22.5703125" style="14" customWidth="1"/>
    <col min="9218" max="9218" width="11.42578125" style="14" customWidth="1"/>
    <col min="9219" max="9219" width="11.7109375" style="14" customWidth="1"/>
    <col min="9220" max="9220" width="13.140625" style="14" customWidth="1"/>
    <col min="9221" max="9221" width="11.7109375" style="14" customWidth="1"/>
    <col min="9222" max="9222" width="13.5703125" style="14" customWidth="1"/>
    <col min="9223" max="9223" width="11.7109375" style="14" customWidth="1"/>
    <col min="9224" max="9224" width="12.85546875" style="14" customWidth="1"/>
    <col min="9225" max="9472" width="11.42578125" style="14"/>
    <col min="9473" max="9473" width="22.5703125" style="14" customWidth="1"/>
    <col min="9474" max="9474" width="11.42578125" style="14" customWidth="1"/>
    <col min="9475" max="9475" width="11.7109375" style="14" customWidth="1"/>
    <col min="9476" max="9476" width="13.140625" style="14" customWidth="1"/>
    <col min="9477" max="9477" width="11.7109375" style="14" customWidth="1"/>
    <col min="9478" max="9478" width="13.5703125" style="14" customWidth="1"/>
    <col min="9479" max="9479" width="11.7109375" style="14" customWidth="1"/>
    <col min="9480" max="9480" width="12.85546875" style="14" customWidth="1"/>
    <col min="9481" max="9728" width="11.42578125" style="14"/>
    <col min="9729" max="9729" width="22.5703125" style="14" customWidth="1"/>
    <col min="9730" max="9730" width="11.42578125" style="14" customWidth="1"/>
    <col min="9731" max="9731" width="11.7109375" style="14" customWidth="1"/>
    <col min="9732" max="9732" width="13.140625" style="14" customWidth="1"/>
    <col min="9733" max="9733" width="11.7109375" style="14" customWidth="1"/>
    <col min="9734" max="9734" width="13.5703125" style="14" customWidth="1"/>
    <col min="9735" max="9735" width="11.7109375" style="14" customWidth="1"/>
    <col min="9736" max="9736" width="12.85546875" style="14" customWidth="1"/>
    <col min="9737" max="9984" width="11.42578125" style="14"/>
    <col min="9985" max="9985" width="22.5703125" style="14" customWidth="1"/>
    <col min="9986" max="9986" width="11.42578125" style="14" customWidth="1"/>
    <col min="9987" max="9987" width="11.7109375" style="14" customWidth="1"/>
    <col min="9988" max="9988" width="13.140625" style="14" customWidth="1"/>
    <col min="9989" max="9989" width="11.7109375" style="14" customWidth="1"/>
    <col min="9990" max="9990" width="13.5703125" style="14" customWidth="1"/>
    <col min="9991" max="9991" width="11.7109375" style="14" customWidth="1"/>
    <col min="9992" max="9992" width="12.85546875" style="14" customWidth="1"/>
    <col min="9993" max="10240" width="11.42578125" style="14"/>
    <col min="10241" max="10241" width="22.5703125" style="14" customWidth="1"/>
    <col min="10242" max="10242" width="11.42578125" style="14" customWidth="1"/>
    <col min="10243" max="10243" width="11.7109375" style="14" customWidth="1"/>
    <col min="10244" max="10244" width="13.140625" style="14" customWidth="1"/>
    <col min="10245" max="10245" width="11.7109375" style="14" customWidth="1"/>
    <col min="10246" max="10246" width="13.5703125" style="14" customWidth="1"/>
    <col min="10247" max="10247" width="11.7109375" style="14" customWidth="1"/>
    <col min="10248" max="10248" width="12.85546875" style="14" customWidth="1"/>
    <col min="10249" max="10496" width="11.42578125" style="14"/>
    <col min="10497" max="10497" width="22.5703125" style="14" customWidth="1"/>
    <col min="10498" max="10498" width="11.42578125" style="14" customWidth="1"/>
    <col min="10499" max="10499" width="11.7109375" style="14" customWidth="1"/>
    <col min="10500" max="10500" width="13.140625" style="14" customWidth="1"/>
    <col min="10501" max="10501" width="11.7109375" style="14" customWidth="1"/>
    <col min="10502" max="10502" width="13.5703125" style="14" customWidth="1"/>
    <col min="10503" max="10503" width="11.7109375" style="14" customWidth="1"/>
    <col min="10504" max="10504" width="12.85546875" style="14" customWidth="1"/>
    <col min="10505" max="10752" width="11.42578125" style="14"/>
    <col min="10753" max="10753" width="22.5703125" style="14" customWidth="1"/>
    <col min="10754" max="10754" width="11.42578125" style="14" customWidth="1"/>
    <col min="10755" max="10755" width="11.7109375" style="14" customWidth="1"/>
    <col min="10756" max="10756" width="13.140625" style="14" customWidth="1"/>
    <col min="10757" max="10757" width="11.7109375" style="14" customWidth="1"/>
    <col min="10758" max="10758" width="13.5703125" style="14" customWidth="1"/>
    <col min="10759" max="10759" width="11.7109375" style="14" customWidth="1"/>
    <col min="10760" max="10760" width="12.85546875" style="14" customWidth="1"/>
    <col min="10761" max="11008" width="11.42578125" style="14"/>
    <col min="11009" max="11009" width="22.5703125" style="14" customWidth="1"/>
    <col min="11010" max="11010" width="11.42578125" style="14" customWidth="1"/>
    <col min="11011" max="11011" width="11.7109375" style="14" customWidth="1"/>
    <col min="11012" max="11012" width="13.140625" style="14" customWidth="1"/>
    <col min="11013" max="11013" width="11.7109375" style="14" customWidth="1"/>
    <col min="11014" max="11014" width="13.5703125" style="14" customWidth="1"/>
    <col min="11015" max="11015" width="11.7109375" style="14" customWidth="1"/>
    <col min="11016" max="11016" width="12.85546875" style="14" customWidth="1"/>
    <col min="11017" max="11264" width="11.42578125" style="14"/>
    <col min="11265" max="11265" width="22.5703125" style="14" customWidth="1"/>
    <col min="11266" max="11266" width="11.42578125" style="14" customWidth="1"/>
    <col min="11267" max="11267" width="11.7109375" style="14" customWidth="1"/>
    <col min="11268" max="11268" width="13.140625" style="14" customWidth="1"/>
    <col min="11269" max="11269" width="11.7109375" style="14" customWidth="1"/>
    <col min="11270" max="11270" width="13.5703125" style="14" customWidth="1"/>
    <col min="11271" max="11271" width="11.7109375" style="14" customWidth="1"/>
    <col min="11272" max="11272" width="12.85546875" style="14" customWidth="1"/>
    <col min="11273" max="11520" width="11.42578125" style="14"/>
    <col min="11521" max="11521" width="22.5703125" style="14" customWidth="1"/>
    <col min="11522" max="11522" width="11.42578125" style="14" customWidth="1"/>
    <col min="11523" max="11523" width="11.7109375" style="14" customWidth="1"/>
    <col min="11524" max="11524" width="13.140625" style="14" customWidth="1"/>
    <col min="11525" max="11525" width="11.7109375" style="14" customWidth="1"/>
    <col min="11526" max="11526" width="13.5703125" style="14" customWidth="1"/>
    <col min="11527" max="11527" width="11.7109375" style="14" customWidth="1"/>
    <col min="11528" max="11528" width="12.85546875" style="14" customWidth="1"/>
    <col min="11529" max="11776" width="11.42578125" style="14"/>
    <col min="11777" max="11777" width="22.5703125" style="14" customWidth="1"/>
    <col min="11778" max="11778" width="11.42578125" style="14" customWidth="1"/>
    <col min="11779" max="11779" width="11.7109375" style="14" customWidth="1"/>
    <col min="11780" max="11780" width="13.140625" style="14" customWidth="1"/>
    <col min="11781" max="11781" width="11.7109375" style="14" customWidth="1"/>
    <col min="11782" max="11782" width="13.5703125" style="14" customWidth="1"/>
    <col min="11783" max="11783" width="11.7109375" style="14" customWidth="1"/>
    <col min="11784" max="11784" width="12.85546875" style="14" customWidth="1"/>
    <col min="11785" max="12032" width="11.42578125" style="14"/>
    <col min="12033" max="12033" width="22.5703125" style="14" customWidth="1"/>
    <col min="12034" max="12034" width="11.42578125" style="14" customWidth="1"/>
    <col min="12035" max="12035" width="11.7109375" style="14" customWidth="1"/>
    <col min="12036" max="12036" width="13.140625" style="14" customWidth="1"/>
    <col min="12037" max="12037" width="11.7109375" style="14" customWidth="1"/>
    <col min="12038" max="12038" width="13.5703125" style="14" customWidth="1"/>
    <col min="12039" max="12039" width="11.7109375" style="14" customWidth="1"/>
    <col min="12040" max="12040" width="12.85546875" style="14" customWidth="1"/>
    <col min="12041" max="12288" width="11.42578125" style="14"/>
    <col min="12289" max="12289" width="22.5703125" style="14" customWidth="1"/>
    <col min="12290" max="12290" width="11.42578125" style="14" customWidth="1"/>
    <col min="12291" max="12291" width="11.7109375" style="14" customWidth="1"/>
    <col min="12292" max="12292" width="13.140625" style="14" customWidth="1"/>
    <col min="12293" max="12293" width="11.7109375" style="14" customWidth="1"/>
    <col min="12294" max="12294" width="13.5703125" style="14" customWidth="1"/>
    <col min="12295" max="12295" width="11.7109375" style="14" customWidth="1"/>
    <col min="12296" max="12296" width="12.85546875" style="14" customWidth="1"/>
    <col min="12297" max="12544" width="11.42578125" style="14"/>
    <col min="12545" max="12545" width="22.5703125" style="14" customWidth="1"/>
    <col min="12546" max="12546" width="11.42578125" style="14" customWidth="1"/>
    <col min="12547" max="12547" width="11.7109375" style="14" customWidth="1"/>
    <col min="12548" max="12548" width="13.140625" style="14" customWidth="1"/>
    <col min="12549" max="12549" width="11.7109375" style="14" customWidth="1"/>
    <col min="12550" max="12550" width="13.5703125" style="14" customWidth="1"/>
    <col min="12551" max="12551" width="11.7109375" style="14" customWidth="1"/>
    <col min="12552" max="12552" width="12.85546875" style="14" customWidth="1"/>
    <col min="12553" max="12800" width="11.42578125" style="14"/>
    <col min="12801" max="12801" width="22.5703125" style="14" customWidth="1"/>
    <col min="12802" max="12802" width="11.42578125" style="14" customWidth="1"/>
    <col min="12803" max="12803" width="11.7109375" style="14" customWidth="1"/>
    <col min="12804" max="12804" width="13.140625" style="14" customWidth="1"/>
    <col min="12805" max="12805" width="11.7109375" style="14" customWidth="1"/>
    <col min="12806" max="12806" width="13.5703125" style="14" customWidth="1"/>
    <col min="12807" max="12807" width="11.7109375" style="14" customWidth="1"/>
    <col min="12808" max="12808" width="12.85546875" style="14" customWidth="1"/>
    <col min="12809" max="13056" width="11.42578125" style="14"/>
    <col min="13057" max="13057" width="22.5703125" style="14" customWidth="1"/>
    <col min="13058" max="13058" width="11.42578125" style="14" customWidth="1"/>
    <col min="13059" max="13059" width="11.7109375" style="14" customWidth="1"/>
    <col min="13060" max="13060" width="13.140625" style="14" customWidth="1"/>
    <col min="13061" max="13061" width="11.7109375" style="14" customWidth="1"/>
    <col min="13062" max="13062" width="13.5703125" style="14" customWidth="1"/>
    <col min="13063" max="13063" width="11.7109375" style="14" customWidth="1"/>
    <col min="13064" max="13064" width="12.85546875" style="14" customWidth="1"/>
    <col min="13065" max="13312" width="11.42578125" style="14"/>
    <col min="13313" max="13313" width="22.5703125" style="14" customWidth="1"/>
    <col min="13314" max="13314" width="11.42578125" style="14" customWidth="1"/>
    <col min="13315" max="13315" width="11.7109375" style="14" customWidth="1"/>
    <col min="13316" max="13316" width="13.140625" style="14" customWidth="1"/>
    <col min="13317" max="13317" width="11.7109375" style="14" customWidth="1"/>
    <col min="13318" max="13318" width="13.5703125" style="14" customWidth="1"/>
    <col min="13319" max="13319" width="11.7109375" style="14" customWidth="1"/>
    <col min="13320" max="13320" width="12.85546875" style="14" customWidth="1"/>
    <col min="13321" max="13568" width="11.42578125" style="14"/>
    <col min="13569" max="13569" width="22.5703125" style="14" customWidth="1"/>
    <col min="13570" max="13570" width="11.42578125" style="14" customWidth="1"/>
    <col min="13571" max="13571" width="11.7109375" style="14" customWidth="1"/>
    <col min="13572" max="13572" width="13.140625" style="14" customWidth="1"/>
    <col min="13573" max="13573" width="11.7109375" style="14" customWidth="1"/>
    <col min="13574" max="13574" width="13.5703125" style="14" customWidth="1"/>
    <col min="13575" max="13575" width="11.7109375" style="14" customWidth="1"/>
    <col min="13576" max="13576" width="12.85546875" style="14" customWidth="1"/>
    <col min="13577" max="13824" width="11.42578125" style="14"/>
    <col min="13825" max="13825" width="22.5703125" style="14" customWidth="1"/>
    <col min="13826" max="13826" width="11.42578125" style="14" customWidth="1"/>
    <col min="13827" max="13827" width="11.7109375" style="14" customWidth="1"/>
    <col min="13828" max="13828" width="13.140625" style="14" customWidth="1"/>
    <col min="13829" max="13829" width="11.7109375" style="14" customWidth="1"/>
    <col min="13830" max="13830" width="13.5703125" style="14" customWidth="1"/>
    <col min="13831" max="13831" width="11.7109375" style="14" customWidth="1"/>
    <col min="13832" max="13832" width="12.85546875" style="14" customWidth="1"/>
    <col min="13833" max="14080" width="11.42578125" style="14"/>
    <col min="14081" max="14081" width="22.5703125" style="14" customWidth="1"/>
    <col min="14082" max="14082" width="11.42578125" style="14" customWidth="1"/>
    <col min="14083" max="14083" width="11.7109375" style="14" customWidth="1"/>
    <col min="14084" max="14084" width="13.140625" style="14" customWidth="1"/>
    <col min="14085" max="14085" width="11.7109375" style="14" customWidth="1"/>
    <col min="14086" max="14086" width="13.5703125" style="14" customWidth="1"/>
    <col min="14087" max="14087" width="11.7109375" style="14" customWidth="1"/>
    <col min="14088" max="14088" width="12.85546875" style="14" customWidth="1"/>
    <col min="14089" max="14336" width="11.42578125" style="14"/>
    <col min="14337" max="14337" width="22.5703125" style="14" customWidth="1"/>
    <col min="14338" max="14338" width="11.42578125" style="14" customWidth="1"/>
    <col min="14339" max="14339" width="11.7109375" style="14" customWidth="1"/>
    <col min="14340" max="14340" width="13.140625" style="14" customWidth="1"/>
    <col min="14341" max="14341" width="11.7109375" style="14" customWidth="1"/>
    <col min="14342" max="14342" width="13.5703125" style="14" customWidth="1"/>
    <col min="14343" max="14343" width="11.7109375" style="14" customWidth="1"/>
    <col min="14344" max="14344" width="12.85546875" style="14" customWidth="1"/>
    <col min="14345" max="14592" width="11.42578125" style="14"/>
    <col min="14593" max="14593" width="22.5703125" style="14" customWidth="1"/>
    <col min="14594" max="14594" width="11.42578125" style="14" customWidth="1"/>
    <col min="14595" max="14595" width="11.7109375" style="14" customWidth="1"/>
    <col min="14596" max="14596" width="13.140625" style="14" customWidth="1"/>
    <col min="14597" max="14597" width="11.7109375" style="14" customWidth="1"/>
    <col min="14598" max="14598" width="13.5703125" style="14" customWidth="1"/>
    <col min="14599" max="14599" width="11.7109375" style="14" customWidth="1"/>
    <col min="14600" max="14600" width="12.85546875" style="14" customWidth="1"/>
    <col min="14601" max="14848" width="11.42578125" style="14"/>
    <col min="14849" max="14849" width="22.5703125" style="14" customWidth="1"/>
    <col min="14850" max="14850" width="11.42578125" style="14" customWidth="1"/>
    <col min="14851" max="14851" width="11.7109375" style="14" customWidth="1"/>
    <col min="14852" max="14852" width="13.140625" style="14" customWidth="1"/>
    <col min="14853" max="14853" width="11.7109375" style="14" customWidth="1"/>
    <col min="14854" max="14854" width="13.5703125" style="14" customWidth="1"/>
    <col min="14855" max="14855" width="11.7109375" style="14" customWidth="1"/>
    <col min="14856" max="14856" width="12.85546875" style="14" customWidth="1"/>
    <col min="14857" max="15104" width="11.42578125" style="14"/>
    <col min="15105" max="15105" width="22.5703125" style="14" customWidth="1"/>
    <col min="15106" max="15106" width="11.42578125" style="14" customWidth="1"/>
    <col min="15107" max="15107" width="11.7109375" style="14" customWidth="1"/>
    <col min="15108" max="15108" width="13.140625" style="14" customWidth="1"/>
    <col min="15109" max="15109" width="11.7109375" style="14" customWidth="1"/>
    <col min="15110" max="15110" width="13.5703125" style="14" customWidth="1"/>
    <col min="15111" max="15111" width="11.7109375" style="14" customWidth="1"/>
    <col min="15112" max="15112" width="12.85546875" style="14" customWidth="1"/>
    <col min="15113" max="15360" width="11.42578125" style="14"/>
    <col min="15361" max="15361" width="22.5703125" style="14" customWidth="1"/>
    <col min="15362" max="15362" width="11.42578125" style="14" customWidth="1"/>
    <col min="15363" max="15363" width="11.7109375" style="14" customWidth="1"/>
    <col min="15364" max="15364" width="13.140625" style="14" customWidth="1"/>
    <col min="15365" max="15365" width="11.7109375" style="14" customWidth="1"/>
    <col min="15366" max="15366" width="13.5703125" style="14" customWidth="1"/>
    <col min="15367" max="15367" width="11.7109375" style="14" customWidth="1"/>
    <col min="15368" max="15368" width="12.85546875" style="14" customWidth="1"/>
    <col min="15369" max="15616" width="11.42578125" style="14"/>
    <col min="15617" max="15617" width="22.5703125" style="14" customWidth="1"/>
    <col min="15618" max="15618" width="11.42578125" style="14" customWidth="1"/>
    <col min="15619" max="15619" width="11.7109375" style="14" customWidth="1"/>
    <col min="15620" max="15620" width="13.140625" style="14" customWidth="1"/>
    <col min="15621" max="15621" width="11.7109375" style="14" customWidth="1"/>
    <col min="15622" max="15622" width="13.5703125" style="14" customWidth="1"/>
    <col min="15623" max="15623" width="11.7109375" style="14" customWidth="1"/>
    <col min="15624" max="15624" width="12.85546875" style="14" customWidth="1"/>
    <col min="15625" max="15872" width="11.42578125" style="14"/>
    <col min="15873" max="15873" width="22.5703125" style="14" customWidth="1"/>
    <col min="15874" max="15874" width="11.42578125" style="14" customWidth="1"/>
    <col min="15875" max="15875" width="11.7109375" style="14" customWidth="1"/>
    <col min="15876" max="15876" width="13.140625" style="14" customWidth="1"/>
    <col min="15877" max="15877" width="11.7109375" style="14" customWidth="1"/>
    <col min="15878" max="15878" width="13.5703125" style="14" customWidth="1"/>
    <col min="15879" max="15879" width="11.7109375" style="14" customWidth="1"/>
    <col min="15880" max="15880" width="12.85546875" style="14" customWidth="1"/>
    <col min="15881" max="16128" width="11.42578125" style="14"/>
    <col min="16129" max="16129" width="22.5703125" style="14" customWidth="1"/>
    <col min="16130" max="16130" width="11.42578125" style="14" customWidth="1"/>
    <col min="16131" max="16131" width="11.7109375" style="14" customWidth="1"/>
    <col min="16132" max="16132" width="13.140625" style="14" customWidth="1"/>
    <col min="16133" max="16133" width="11.7109375" style="14" customWidth="1"/>
    <col min="16134" max="16134" width="13.5703125" style="14" customWidth="1"/>
    <col min="16135" max="16135" width="11.7109375" style="14" customWidth="1"/>
    <col min="16136" max="16136" width="12.85546875" style="14" customWidth="1"/>
    <col min="16137" max="16384" width="11.42578125" style="14"/>
  </cols>
  <sheetData>
    <row r="1" spans="1:10" ht="65.25" customHeight="1" x14ac:dyDescent="0.2">
      <c r="A1" s="311" t="s">
        <v>123</v>
      </c>
      <c r="B1" s="125"/>
      <c r="C1" s="125"/>
      <c r="D1" s="125"/>
      <c r="E1" s="125"/>
      <c r="F1" s="125"/>
      <c r="G1" s="125"/>
      <c r="H1" s="125"/>
    </row>
    <row r="2" spans="1:10" ht="24.95" customHeight="1" x14ac:dyDescent="0.2">
      <c r="A2" s="133"/>
      <c r="B2" s="123" t="s">
        <v>40</v>
      </c>
      <c r="C2" s="124"/>
      <c r="D2" s="124"/>
      <c r="E2" s="124"/>
      <c r="F2" s="124"/>
      <c r="G2" s="124"/>
      <c r="H2" s="124"/>
    </row>
    <row r="3" spans="1:10" ht="36" customHeight="1" x14ac:dyDescent="0.2">
      <c r="A3" s="116" t="s">
        <v>110</v>
      </c>
      <c r="B3" s="137" t="s">
        <v>7</v>
      </c>
      <c r="C3" s="123" t="s">
        <v>41</v>
      </c>
      <c r="D3" s="136"/>
      <c r="E3" s="123" t="s">
        <v>42</v>
      </c>
      <c r="F3" s="124"/>
      <c r="G3" s="123" t="s">
        <v>43</v>
      </c>
      <c r="H3" s="124"/>
    </row>
    <row r="4" spans="1:10" ht="24.95" customHeight="1" x14ac:dyDescent="0.2">
      <c r="A4" s="134"/>
      <c r="B4" s="135"/>
      <c r="C4" s="81" t="s">
        <v>44</v>
      </c>
      <c r="D4" s="81" t="s">
        <v>45</v>
      </c>
      <c r="E4" s="81" t="s">
        <v>44</v>
      </c>
      <c r="F4" s="82" t="s">
        <v>46</v>
      </c>
      <c r="G4" s="81" t="s">
        <v>44</v>
      </c>
      <c r="H4" s="82" t="s">
        <v>46</v>
      </c>
    </row>
    <row r="5" spans="1:10" s="109" customFormat="1" ht="35.1" customHeight="1" x14ac:dyDescent="0.25">
      <c r="A5" s="138" t="s">
        <v>32</v>
      </c>
      <c r="B5" s="132">
        <f>SUM(B6:B15)</f>
        <v>85500</v>
      </c>
      <c r="C5" s="132">
        <f>SUM(C6:C15)</f>
        <v>81500</v>
      </c>
      <c r="D5" s="361">
        <f>+C5/B5*100</f>
        <v>95.32163742690058</v>
      </c>
      <c r="E5" s="132">
        <f>SUM(E6:E15)</f>
        <v>4000</v>
      </c>
      <c r="F5" s="361">
        <f>+E5/B5*100</f>
        <v>4.6783625730994149</v>
      </c>
      <c r="G5" s="131">
        <f>SUM(G6:G15)</f>
        <v>0</v>
      </c>
      <c r="H5" s="362">
        <f>+G5/B5*100</f>
        <v>0</v>
      </c>
      <c r="I5" s="240"/>
      <c r="J5" s="240"/>
    </row>
    <row r="6" spans="1:10" s="109" customFormat="1" ht="15" customHeight="1" x14ac:dyDescent="0.25">
      <c r="A6" s="139" t="s">
        <v>97</v>
      </c>
      <c r="B6" s="140">
        <f>C6+E6</f>
        <v>100</v>
      </c>
      <c r="C6" s="363">
        <f>C17+C28</f>
        <v>100</v>
      </c>
      <c r="D6" s="364">
        <f>+C6/B6*100</f>
        <v>100</v>
      </c>
      <c r="E6" s="363">
        <f>E17+E28</f>
        <v>0</v>
      </c>
      <c r="F6" s="365">
        <f>+E6/B6*100</f>
        <v>0</v>
      </c>
      <c r="G6" s="33" t="s">
        <v>106</v>
      </c>
      <c r="H6" s="368" t="s">
        <v>106</v>
      </c>
      <c r="I6" s="240"/>
      <c r="J6" s="240"/>
    </row>
    <row r="7" spans="1:10" s="109" customFormat="1" ht="15" customHeight="1" x14ac:dyDescent="0.25">
      <c r="A7" s="139" t="s">
        <v>33</v>
      </c>
      <c r="B7" s="140">
        <f>C7+E7</f>
        <v>4700</v>
      </c>
      <c r="C7" s="363">
        <f t="shared" ref="C7:C8" si="0">C18+C29</f>
        <v>4200</v>
      </c>
      <c r="D7" s="364">
        <f t="shared" ref="D7:D15" si="1">+C7/B7*100</f>
        <v>89.361702127659569</v>
      </c>
      <c r="E7" s="363">
        <f t="shared" ref="E7:E9" si="2">E18+E29</f>
        <v>500</v>
      </c>
      <c r="F7" s="365">
        <f t="shared" ref="F7:F15" si="3">+E7/B7*100</f>
        <v>10.638297872340425</v>
      </c>
      <c r="G7" s="33" t="s">
        <v>106</v>
      </c>
      <c r="H7" s="368" t="s">
        <v>106</v>
      </c>
      <c r="I7" s="240"/>
      <c r="J7" s="240"/>
    </row>
    <row r="8" spans="1:10" s="109" customFormat="1" ht="15" customHeight="1" x14ac:dyDescent="0.25">
      <c r="A8" s="139" t="s">
        <v>34</v>
      </c>
      <c r="B8" s="140">
        <f t="shared" ref="B8" si="4">C8+E8</f>
        <v>38500</v>
      </c>
      <c r="C8" s="363">
        <f t="shared" si="0"/>
        <v>37800</v>
      </c>
      <c r="D8" s="364">
        <f t="shared" si="1"/>
        <v>98.181818181818187</v>
      </c>
      <c r="E8" s="363">
        <f t="shared" si="2"/>
        <v>700</v>
      </c>
      <c r="F8" s="365">
        <f t="shared" si="3"/>
        <v>1.8181818181818181</v>
      </c>
      <c r="G8" s="33" t="s">
        <v>106</v>
      </c>
      <c r="H8" s="368" t="s">
        <v>106</v>
      </c>
      <c r="I8" s="240"/>
      <c r="J8" s="240"/>
    </row>
    <row r="9" spans="1:10" s="109" customFormat="1" ht="15" customHeight="1" x14ac:dyDescent="0.25">
      <c r="A9" s="139" t="s">
        <v>35</v>
      </c>
      <c r="B9" s="140">
        <f>C9+E9</f>
        <v>25800</v>
      </c>
      <c r="C9" s="363">
        <f>C20+C31</f>
        <v>24000</v>
      </c>
      <c r="D9" s="364">
        <f t="shared" si="1"/>
        <v>93.023255813953483</v>
      </c>
      <c r="E9" s="363">
        <f t="shared" si="2"/>
        <v>1800</v>
      </c>
      <c r="F9" s="365">
        <f t="shared" si="3"/>
        <v>6.9767441860465116</v>
      </c>
      <c r="G9" s="33" t="s">
        <v>106</v>
      </c>
      <c r="H9" s="368" t="s">
        <v>106</v>
      </c>
      <c r="I9" s="240"/>
      <c r="J9" s="240"/>
    </row>
    <row r="10" spans="1:10" s="109" customFormat="1" ht="15" customHeight="1" x14ac:dyDescent="0.25">
      <c r="A10" s="139" t="s">
        <v>36</v>
      </c>
      <c r="B10" s="140">
        <f>C10+E10</f>
        <v>1500</v>
      </c>
      <c r="C10" s="363">
        <f>C21</f>
        <v>1500</v>
      </c>
      <c r="D10" s="364">
        <f>+C10/B10*100</f>
        <v>100</v>
      </c>
      <c r="E10" s="363">
        <f>E21</f>
        <v>0</v>
      </c>
      <c r="F10" s="365">
        <f t="shared" si="3"/>
        <v>0</v>
      </c>
      <c r="G10" s="33" t="s">
        <v>106</v>
      </c>
      <c r="H10" s="368" t="s">
        <v>106</v>
      </c>
      <c r="I10" s="240"/>
      <c r="J10" s="240"/>
    </row>
    <row r="11" spans="1:10" s="109" customFormat="1" ht="15" customHeight="1" x14ac:dyDescent="0.25">
      <c r="A11" s="139" t="s">
        <v>37</v>
      </c>
      <c r="B11" s="140">
        <f>C11+E11</f>
        <v>7200</v>
      </c>
      <c r="C11" s="363">
        <f t="shared" ref="C11:C15" si="5">C22+C33</f>
        <v>6700</v>
      </c>
      <c r="D11" s="364">
        <f t="shared" si="1"/>
        <v>93.055555555555557</v>
      </c>
      <c r="E11" s="363">
        <f t="shared" ref="E11:E15" si="6">E22+E33</f>
        <v>500</v>
      </c>
      <c r="F11" s="365">
        <f t="shared" si="3"/>
        <v>6.9444444444444446</v>
      </c>
      <c r="G11" s="33">
        <v>0</v>
      </c>
      <c r="H11" s="368">
        <v>0</v>
      </c>
      <c r="I11" s="240"/>
      <c r="J11" s="240"/>
    </row>
    <row r="12" spans="1:10" s="109" customFormat="1" ht="15" customHeight="1" x14ac:dyDescent="0.25">
      <c r="A12" s="139" t="s">
        <v>38</v>
      </c>
      <c r="B12" s="140">
        <f>C12</f>
        <v>5100</v>
      </c>
      <c r="C12" s="363">
        <f t="shared" si="5"/>
        <v>5100</v>
      </c>
      <c r="D12" s="364">
        <f t="shared" si="1"/>
        <v>100</v>
      </c>
      <c r="E12" s="363" t="s">
        <v>106</v>
      </c>
      <c r="F12" s="33" t="s">
        <v>106</v>
      </c>
      <c r="G12" s="33">
        <v>0</v>
      </c>
      <c r="H12" s="368">
        <v>0</v>
      </c>
      <c r="I12" s="240"/>
      <c r="J12" s="240"/>
    </row>
    <row r="13" spans="1:10" s="109" customFormat="1" ht="15" customHeight="1" x14ac:dyDescent="0.25">
      <c r="A13" s="369" t="s">
        <v>107</v>
      </c>
      <c r="B13" s="140">
        <f>C13</f>
        <v>500</v>
      </c>
      <c r="C13" s="363">
        <f t="shared" si="5"/>
        <v>500</v>
      </c>
      <c r="D13" s="364">
        <f t="shared" si="1"/>
        <v>100</v>
      </c>
      <c r="E13" s="363">
        <f t="shared" si="6"/>
        <v>0</v>
      </c>
      <c r="F13" s="365">
        <f t="shared" si="3"/>
        <v>0</v>
      </c>
      <c r="G13" s="33">
        <v>0</v>
      </c>
      <c r="H13" s="368">
        <v>0</v>
      </c>
      <c r="I13" s="240"/>
      <c r="J13" s="240"/>
    </row>
    <row r="14" spans="1:10" s="109" customFormat="1" ht="15" customHeight="1" x14ac:dyDescent="0.25">
      <c r="A14" s="369" t="s">
        <v>108</v>
      </c>
      <c r="B14" s="140">
        <f>C14+E14+G14</f>
        <v>0</v>
      </c>
      <c r="C14" s="363">
        <f t="shared" si="5"/>
        <v>0</v>
      </c>
      <c r="D14" s="364">
        <v>0</v>
      </c>
      <c r="E14" s="363">
        <f t="shared" si="6"/>
        <v>0</v>
      </c>
      <c r="F14" s="365">
        <v>0</v>
      </c>
      <c r="G14" s="33">
        <v>0</v>
      </c>
      <c r="H14" s="368">
        <v>0</v>
      </c>
      <c r="I14" s="240"/>
      <c r="J14" s="240"/>
    </row>
    <row r="15" spans="1:10" s="109" customFormat="1" ht="15" customHeight="1" x14ac:dyDescent="0.25">
      <c r="A15" s="139" t="s">
        <v>39</v>
      </c>
      <c r="B15" s="140">
        <f>C15+E15</f>
        <v>2100</v>
      </c>
      <c r="C15" s="363">
        <f t="shared" si="5"/>
        <v>1600</v>
      </c>
      <c r="D15" s="364">
        <f t="shared" si="1"/>
        <v>76.19047619047619</v>
      </c>
      <c r="E15" s="363">
        <f t="shared" si="6"/>
        <v>500</v>
      </c>
      <c r="F15" s="365">
        <f t="shared" si="3"/>
        <v>23.809523809523807</v>
      </c>
      <c r="G15" s="33" t="s">
        <v>106</v>
      </c>
      <c r="H15" s="368" t="s">
        <v>106</v>
      </c>
      <c r="I15" s="240"/>
      <c r="J15" s="240"/>
    </row>
    <row r="16" spans="1:10" s="109" customFormat="1" ht="35.1" customHeight="1" x14ac:dyDescent="0.25">
      <c r="A16" s="139" t="s">
        <v>11</v>
      </c>
      <c r="B16" s="131">
        <f>SUM(B17:B26)</f>
        <v>84300</v>
      </c>
      <c r="C16" s="131">
        <f>SUM(C17:C26)</f>
        <v>81300</v>
      </c>
      <c r="D16" s="361">
        <f>+C16/B16*100</f>
        <v>96.441281138790032</v>
      </c>
      <c r="E16" s="131">
        <f>SUM(E17:E26)</f>
        <v>3000</v>
      </c>
      <c r="F16" s="361">
        <f>+E16/B16*100</f>
        <v>3.5587188612099649</v>
      </c>
      <c r="G16" s="131">
        <v>0</v>
      </c>
      <c r="H16" s="362">
        <v>0</v>
      </c>
      <c r="I16" s="240"/>
      <c r="J16" s="240"/>
    </row>
    <row r="17" spans="1:10" s="109" customFormat="1" ht="15" customHeight="1" x14ac:dyDescent="0.25">
      <c r="A17" s="139" t="s">
        <v>97</v>
      </c>
      <c r="B17" s="140">
        <v>100</v>
      </c>
      <c r="C17" s="140">
        <v>100</v>
      </c>
      <c r="D17" s="370">
        <f>+C17/B17*100</f>
        <v>100</v>
      </c>
      <c r="E17" s="140">
        <v>0</v>
      </c>
      <c r="F17" s="370">
        <f>+E17/B17*100</f>
        <v>0</v>
      </c>
      <c r="G17" s="33" t="s">
        <v>106</v>
      </c>
      <c r="H17" s="368" t="s">
        <v>106</v>
      </c>
      <c r="I17" s="240"/>
      <c r="J17" s="240"/>
    </row>
    <row r="18" spans="1:10" s="109" customFormat="1" ht="15" customHeight="1" x14ac:dyDescent="0.25">
      <c r="A18" s="139" t="s">
        <v>33</v>
      </c>
      <c r="B18" s="140">
        <v>4600</v>
      </c>
      <c r="C18" s="140">
        <v>4200</v>
      </c>
      <c r="D18" s="370">
        <f t="shared" ref="D18:D22" si="7">+C18/B18*100</f>
        <v>91.304347826086953</v>
      </c>
      <c r="E18" s="140">
        <v>400</v>
      </c>
      <c r="F18" s="370">
        <f t="shared" ref="F18:F26" si="8">+E18/B18*100</f>
        <v>8.695652173913043</v>
      </c>
      <c r="G18" s="33" t="s">
        <v>106</v>
      </c>
      <c r="H18" s="368" t="s">
        <v>106</v>
      </c>
      <c r="I18" s="240"/>
      <c r="J18" s="240"/>
    </row>
    <row r="19" spans="1:10" s="109" customFormat="1" ht="15" customHeight="1" x14ac:dyDescent="0.25">
      <c r="A19" s="139" t="s">
        <v>34</v>
      </c>
      <c r="B19" s="140">
        <v>38400</v>
      </c>
      <c r="C19" s="140">
        <v>37800</v>
      </c>
      <c r="D19" s="370">
        <f t="shared" si="7"/>
        <v>98.4375</v>
      </c>
      <c r="E19" s="140">
        <v>600</v>
      </c>
      <c r="F19" s="370">
        <f t="shared" si="8"/>
        <v>1.5625</v>
      </c>
      <c r="G19" s="33" t="s">
        <v>106</v>
      </c>
      <c r="H19" s="368" t="s">
        <v>106</v>
      </c>
      <c r="I19" s="240"/>
      <c r="J19" s="240"/>
    </row>
    <row r="20" spans="1:10" s="109" customFormat="1" ht="15" customHeight="1" x14ac:dyDescent="0.25">
      <c r="A20" s="139" t="s">
        <v>35</v>
      </c>
      <c r="B20" s="140">
        <v>25300</v>
      </c>
      <c r="C20" s="140">
        <v>23800</v>
      </c>
      <c r="D20" s="370">
        <f t="shared" si="7"/>
        <v>94.071146245059296</v>
      </c>
      <c r="E20" s="140">
        <v>1500</v>
      </c>
      <c r="F20" s="370">
        <f t="shared" si="8"/>
        <v>5.928853754940711</v>
      </c>
      <c r="G20" s="33" t="s">
        <v>106</v>
      </c>
      <c r="H20" s="368" t="s">
        <v>106</v>
      </c>
      <c r="I20" s="240"/>
      <c r="J20" s="240"/>
    </row>
    <row r="21" spans="1:10" s="109" customFormat="1" ht="15" customHeight="1" x14ac:dyDescent="0.25">
      <c r="A21" s="139" t="s">
        <v>36</v>
      </c>
      <c r="B21" s="140">
        <v>1500</v>
      </c>
      <c r="C21" s="140">
        <v>1500</v>
      </c>
      <c r="D21" s="370">
        <f t="shared" si="7"/>
        <v>100</v>
      </c>
      <c r="E21" s="140">
        <v>0</v>
      </c>
      <c r="F21" s="365">
        <f t="shared" si="8"/>
        <v>0</v>
      </c>
      <c r="G21" s="33" t="s">
        <v>106</v>
      </c>
      <c r="H21" s="368" t="s">
        <v>106</v>
      </c>
      <c r="I21" s="240"/>
      <c r="J21" s="240"/>
    </row>
    <row r="22" spans="1:10" s="109" customFormat="1" ht="15" customHeight="1" x14ac:dyDescent="0.25">
      <c r="A22" s="139" t="s">
        <v>37</v>
      </c>
      <c r="B22" s="140">
        <v>6700</v>
      </c>
      <c r="C22" s="140">
        <v>6700</v>
      </c>
      <c r="D22" s="370">
        <f t="shared" si="7"/>
        <v>100</v>
      </c>
      <c r="E22" s="140">
        <v>0</v>
      </c>
      <c r="F22" s="365">
        <f t="shared" si="8"/>
        <v>0</v>
      </c>
      <c r="G22" s="33">
        <v>0</v>
      </c>
      <c r="H22" s="368">
        <v>0</v>
      </c>
      <c r="I22" s="240"/>
      <c r="J22" s="240"/>
    </row>
    <row r="23" spans="1:10" s="109" customFormat="1" ht="15" customHeight="1" x14ac:dyDescent="0.25">
      <c r="A23" s="139" t="s">
        <v>38</v>
      </c>
      <c r="B23" s="140">
        <v>5100</v>
      </c>
      <c r="C23" s="140">
        <v>5100</v>
      </c>
      <c r="D23" s="370">
        <f>+C23/B23*100</f>
        <v>100</v>
      </c>
      <c r="E23" s="33" t="s">
        <v>106</v>
      </c>
      <c r="F23" s="365" t="s">
        <v>106</v>
      </c>
      <c r="G23" s="33">
        <v>0</v>
      </c>
      <c r="H23" s="368">
        <v>0</v>
      </c>
      <c r="I23" s="240"/>
      <c r="J23" s="240"/>
    </row>
    <row r="24" spans="1:10" s="109" customFormat="1" ht="15" customHeight="1" x14ac:dyDescent="0.25">
      <c r="A24" s="369" t="s">
        <v>107</v>
      </c>
      <c r="B24" s="140">
        <v>500</v>
      </c>
      <c r="C24" s="140">
        <v>500</v>
      </c>
      <c r="D24" s="370">
        <f t="shared" ref="D24:D26" si="9">+C24/B24*100</f>
        <v>100</v>
      </c>
      <c r="E24" s="140">
        <v>0</v>
      </c>
      <c r="F24" s="365">
        <f t="shared" si="8"/>
        <v>0</v>
      </c>
      <c r="G24" s="33">
        <v>0</v>
      </c>
      <c r="H24" s="368">
        <v>0</v>
      </c>
      <c r="I24" s="240"/>
      <c r="J24" s="240"/>
    </row>
    <row r="25" spans="1:10" s="109" customFormat="1" ht="15" customHeight="1" x14ac:dyDescent="0.25">
      <c r="A25" s="369" t="s">
        <v>108</v>
      </c>
      <c r="B25" s="140">
        <v>0</v>
      </c>
      <c r="C25" s="140">
        <v>0</v>
      </c>
      <c r="D25" s="370">
        <v>0</v>
      </c>
      <c r="E25" s="140">
        <v>0</v>
      </c>
      <c r="F25" s="365">
        <v>0</v>
      </c>
      <c r="G25" s="33">
        <v>0</v>
      </c>
      <c r="H25" s="368">
        <v>0</v>
      </c>
      <c r="I25" s="240"/>
      <c r="J25" s="240"/>
    </row>
    <row r="26" spans="1:10" s="109" customFormat="1" ht="15" customHeight="1" x14ac:dyDescent="0.25">
      <c r="A26" s="139" t="s">
        <v>39</v>
      </c>
      <c r="B26" s="140">
        <v>2100</v>
      </c>
      <c r="C26" s="140">
        <v>1600</v>
      </c>
      <c r="D26" s="370">
        <f t="shared" si="9"/>
        <v>76.19047619047619</v>
      </c>
      <c r="E26" s="140">
        <v>500</v>
      </c>
      <c r="F26" s="365">
        <f t="shared" si="8"/>
        <v>23.809523809523807</v>
      </c>
      <c r="G26" s="33" t="s">
        <v>106</v>
      </c>
      <c r="H26" s="368" t="s">
        <v>106</v>
      </c>
      <c r="I26" s="240"/>
      <c r="J26" s="240"/>
    </row>
    <row r="27" spans="1:10" s="109" customFormat="1" ht="35.1" customHeight="1" x14ac:dyDescent="0.25">
      <c r="A27" s="187" t="s">
        <v>15</v>
      </c>
      <c r="B27" s="131">
        <f>SUM(B28:B37)</f>
        <v>1200</v>
      </c>
      <c r="C27" s="131">
        <f>SUM(C31)</f>
        <v>200</v>
      </c>
      <c r="D27" s="361">
        <f>+C27/B27*100</f>
        <v>16.666666666666664</v>
      </c>
      <c r="E27" s="131">
        <f>SUM(E28:E33)</f>
        <v>1000</v>
      </c>
      <c r="F27" s="361">
        <f>+E27/B27*100</f>
        <v>83.333333333333343</v>
      </c>
      <c r="G27" s="132">
        <v>0</v>
      </c>
      <c r="H27" s="373">
        <v>0</v>
      </c>
      <c r="I27" s="240"/>
      <c r="J27" s="240"/>
    </row>
    <row r="28" spans="1:10" s="109" customFormat="1" ht="15" customHeight="1" x14ac:dyDescent="0.25">
      <c r="A28" s="139" t="s">
        <v>97</v>
      </c>
      <c r="B28" s="140">
        <f>SUM(C28+E28)</f>
        <v>0</v>
      </c>
      <c r="C28" s="140">
        <v>0</v>
      </c>
      <c r="D28" s="370">
        <v>0</v>
      </c>
      <c r="E28" s="140">
        <v>0</v>
      </c>
      <c r="F28" s="370">
        <v>0</v>
      </c>
      <c r="G28" s="33" t="s">
        <v>106</v>
      </c>
      <c r="H28" s="368" t="s">
        <v>106</v>
      </c>
      <c r="I28" s="240"/>
      <c r="J28" s="240"/>
    </row>
    <row r="29" spans="1:10" s="109" customFormat="1" ht="15" customHeight="1" x14ac:dyDescent="0.25">
      <c r="A29" s="139" t="s">
        <v>33</v>
      </c>
      <c r="B29" s="140">
        <f t="shared" ref="B29:B33" si="10">SUM(C29+E29)</f>
        <v>100</v>
      </c>
      <c r="C29" s="140">
        <v>0</v>
      </c>
      <c r="D29" s="370">
        <f>+C29/B29*100</f>
        <v>0</v>
      </c>
      <c r="E29" s="140">
        <v>100</v>
      </c>
      <c r="F29" s="370">
        <f t="shared" ref="F29" si="11">+E29/B29*100</f>
        <v>100</v>
      </c>
      <c r="G29" s="33" t="s">
        <v>106</v>
      </c>
      <c r="H29" s="368" t="s">
        <v>106</v>
      </c>
      <c r="I29" s="240"/>
      <c r="J29" s="240"/>
    </row>
    <row r="30" spans="1:10" s="109" customFormat="1" ht="15" customHeight="1" x14ac:dyDescent="0.25">
      <c r="A30" s="139" t="s">
        <v>34</v>
      </c>
      <c r="B30" s="140">
        <f t="shared" si="10"/>
        <v>100</v>
      </c>
      <c r="C30" s="140">
        <v>0</v>
      </c>
      <c r="D30" s="370">
        <f t="shared" ref="D30:D33" si="12">+C30/B30*100</f>
        <v>0</v>
      </c>
      <c r="E30" s="140">
        <v>100</v>
      </c>
      <c r="F30" s="370">
        <f>+E30/B30*100</f>
        <v>100</v>
      </c>
      <c r="G30" s="33" t="s">
        <v>106</v>
      </c>
      <c r="H30" s="368" t="s">
        <v>106</v>
      </c>
      <c r="I30" s="240"/>
      <c r="J30" s="240"/>
    </row>
    <row r="31" spans="1:10" s="109" customFormat="1" ht="15" customHeight="1" x14ac:dyDescent="0.25">
      <c r="A31" s="139" t="s">
        <v>35</v>
      </c>
      <c r="B31" s="140">
        <f t="shared" si="10"/>
        <v>500</v>
      </c>
      <c r="C31" s="140">
        <v>200</v>
      </c>
      <c r="D31" s="370">
        <f t="shared" si="12"/>
        <v>40</v>
      </c>
      <c r="E31" s="140">
        <v>300</v>
      </c>
      <c r="F31" s="370">
        <f t="shared" ref="F31:F33" si="13">+E31/B31*100</f>
        <v>60</v>
      </c>
      <c r="G31" s="33" t="s">
        <v>106</v>
      </c>
      <c r="H31" s="368" t="s">
        <v>106</v>
      </c>
      <c r="I31" s="240"/>
      <c r="J31" s="240"/>
    </row>
    <row r="32" spans="1:10" s="109" customFormat="1" ht="15" customHeight="1" x14ac:dyDescent="0.25">
      <c r="A32" s="139" t="s">
        <v>36</v>
      </c>
      <c r="B32" s="33" t="s">
        <v>106</v>
      </c>
      <c r="C32" s="33" t="s">
        <v>106</v>
      </c>
      <c r="D32" s="33" t="s">
        <v>106</v>
      </c>
      <c r="E32" s="33" t="s">
        <v>106</v>
      </c>
      <c r="F32" s="33" t="s">
        <v>106</v>
      </c>
      <c r="G32" s="33" t="s">
        <v>106</v>
      </c>
      <c r="H32" s="368" t="s">
        <v>106</v>
      </c>
      <c r="I32" s="240"/>
      <c r="J32" s="240"/>
    </row>
    <row r="33" spans="1:10" s="109" customFormat="1" ht="15" customHeight="1" x14ac:dyDescent="0.25">
      <c r="A33" s="139" t="s">
        <v>37</v>
      </c>
      <c r="B33" s="140">
        <f t="shared" si="10"/>
        <v>500</v>
      </c>
      <c r="C33" s="140">
        <v>0</v>
      </c>
      <c r="D33" s="370">
        <f t="shared" si="12"/>
        <v>0</v>
      </c>
      <c r="E33" s="140">
        <v>500</v>
      </c>
      <c r="F33" s="370">
        <f t="shared" si="13"/>
        <v>100</v>
      </c>
      <c r="G33" s="33">
        <v>0</v>
      </c>
      <c r="H33" s="368">
        <v>0</v>
      </c>
      <c r="I33" s="240"/>
      <c r="J33" s="240"/>
    </row>
    <row r="34" spans="1:10" s="109" customFormat="1" ht="15" customHeight="1" x14ac:dyDescent="0.25">
      <c r="A34" s="139" t="s">
        <v>38</v>
      </c>
      <c r="B34" s="140">
        <v>0</v>
      </c>
      <c r="C34" s="140">
        <v>0</v>
      </c>
      <c r="D34" s="370">
        <v>0</v>
      </c>
      <c r="E34" s="33" t="s">
        <v>106</v>
      </c>
      <c r="F34" s="365" t="s">
        <v>106</v>
      </c>
      <c r="G34" s="33">
        <v>0</v>
      </c>
      <c r="H34" s="368">
        <v>0</v>
      </c>
      <c r="I34" s="240"/>
      <c r="J34" s="240"/>
    </row>
    <row r="35" spans="1:10" s="109" customFormat="1" ht="15" customHeight="1" x14ac:dyDescent="0.25">
      <c r="A35" s="369" t="s">
        <v>107</v>
      </c>
      <c r="B35" s="140">
        <v>0</v>
      </c>
      <c r="C35" s="140">
        <v>0</v>
      </c>
      <c r="D35" s="370">
        <v>0</v>
      </c>
      <c r="E35" s="33">
        <v>0</v>
      </c>
      <c r="F35" s="365">
        <v>0</v>
      </c>
      <c r="G35" s="33">
        <v>0</v>
      </c>
      <c r="H35" s="368">
        <v>0</v>
      </c>
      <c r="I35" s="240"/>
      <c r="J35" s="240"/>
    </row>
    <row r="36" spans="1:10" s="109" customFormat="1" ht="15" customHeight="1" x14ac:dyDescent="0.25">
      <c r="A36" s="369" t="s">
        <v>108</v>
      </c>
      <c r="B36" s="140">
        <v>0</v>
      </c>
      <c r="C36" s="140">
        <v>0</v>
      </c>
      <c r="D36" s="370">
        <v>0</v>
      </c>
      <c r="E36" s="33">
        <v>0</v>
      </c>
      <c r="F36" s="365">
        <v>0</v>
      </c>
      <c r="G36" s="33">
        <v>0</v>
      </c>
      <c r="H36" s="368">
        <v>0</v>
      </c>
      <c r="I36" s="240"/>
      <c r="J36" s="240"/>
    </row>
    <row r="37" spans="1:10" s="109" customFormat="1" ht="15" customHeight="1" x14ac:dyDescent="0.25">
      <c r="A37" s="162" t="s">
        <v>39</v>
      </c>
      <c r="B37" s="243">
        <v>0</v>
      </c>
      <c r="C37" s="243">
        <v>0</v>
      </c>
      <c r="D37" s="371">
        <v>0</v>
      </c>
      <c r="E37" s="291">
        <v>0</v>
      </c>
      <c r="F37" s="372">
        <v>0</v>
      </c>
      <c r="G37" s="291" t="s">
        <v>106</v>
      </c>
      <c r="H37" s="374" t="s">
        <v>106</v>
      </c>
      <c r="I37" s="240"/>
      <c r="J37" s="240"/>
    </row>
    <row r="38" spans="1:10" ht="18" customHeight="1" x14ac:dyDescent="0.2">
      <c r="A38" s="14" t="s">
        <v>109</v>
      </c>
      <c r="B38" s="179"/>
      <c r="C38" s="179"/>
      <c r="D38" s="180"/>
      <c r="E38" s="179"/>
      <c r="F38" s="180"/>
      <c r="G38" s="20"/>
      <c r="H38" s="20"/>
      <c r="J38" s="240"/>
    </row>
    <row r="39" spans="1:10" ht="18" customHeight="1" x14ac:dyDescent="0.2">
      <c r="A39" s="86" t="s">
        <v>23</v>
      </c>
      <c r="J39" s="240"/>
    </row>
    <row r="40" spans="1:10" ht="18" customHeight="1" x14ac:dyDescent="0.2">
      <c r="A40" s="85" t="s">
        <v>24</v>
      </c>
      <c r="J40" s="240"/>
    </row>
    <row r="41" spans="1:10" ht="18" customHeight="1" x14ac:dyDescent="0.2">
      <c r="A41" s="85" t="s">
        <v>25</v>
      </c>
      <c r="J41" s="240"/>
    </row>
    <row r="42" spans="1:10" s="40" customFormat="1" x14ac:dyDescent="0.2">
      <c r="B42" s="14"/>
      <c r="C42" s="14"/>
      <c r="D42" s="14"/>
      <c r="E42" s="14"/>
    </row>
  </sheetData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 tint="0.39997558519241921"/>
  </sheetPr>
  <dimension ref="A2:H13"/>
  <sheetViews>
    <sheetView showGridLines="0" topLeftCell="A19" zoomScale="115" zoomScaleNormal="115" workbookViewId="0">
      <selection activeCell="H12" sqref="H12"/>
    </sheetView>
  </sheetViews>
  <sheetFormatPr baseColWidth="10" defaultRowHeight="15" x14ac:dyDescent="0.25"/>
  <cols>
    <col min="1" max="1" width="13.5703125" style="25" customWidth="1"/>
    <col min="2" max="2" width="11.5703125" style="25" bestFit="1" customWidth="1"/>
    <col min="3" max="3" width="15" style="25" bestFit="1" customWidth="1"/>
    <col min="4" max="4" width="14" style="25" bestFit="1" customWidth="1"/>
    <col min="5" max="5" width="11.5703125" style="25" bestFit="1" customWidth="1"/>
    <col min="6" max="8" width="11.42578125" style="200"/>
    <col min="9" max="256" width="11.42578125" style="25"/>
    <col min="257" max="257" width="14.5703125" style="25" customWidth="1"/>
    <col min="258" max="512" width="11.42578125" style="25"/>
    <col min="513" max="513" width="14.5703125" style="25" customWidth="1"/>
    <col min="514" max="768" width="11.42578125" style="25"/>
    <col min="769" max="769" width="14.5703125" style="25" customWidth="1"/>
    <col min="770" max="1024" width="11.42578125" style="25"/>
    <col min="1025" max="1025" width="14.5703125" style="25" customWidth="1"/>
    <col min="1026" max="1280" width="11.42578125" style="25"/>
    <col min="1281" max="1281" width="14.5703125" style="25" customWidth="1"/>
    <col min="1282" max="1536" width="11.42578125" style="25"/>
    <col min="1537" max="1537" width="14.5703125" style="25" customWidth="1"/>
    <col min="1538" max="1792" width="11.42578125" style="25"/>
    <col min="1793" max="1793" width="14.5703125" style="25" customWidth="1"/>
    <col min="1794" max="2048" width="11.42578125" style="25"/>
    <col min="2049" max="2049" width="14.5703125" style="25" customWidth="1"/>
    <col min="2050" max="2304" width="11.42578125" style="25"/>
    <col min="2305" max="2305" width="14.5703125" style="25" customWidth="1"/>
    <col min="2306" max="2560" width="11.42578125" style="25"/>
    <col min="2561" max="2561" width="14.5703125" style="25" customWidth="1"/>
    <col min="2562" max="2816" width="11.42578125" style="25"/>
    <col min="2817" max="2817" width="14.5703125" style="25" customWidth="1"/>
    <col min="2818" max="3072" width="11.42578125" style="25"/>
    <col min="3073" max="3073" width="14.5703125" style="25" customWidth="1"/>
    <col min="3074" max="3328" width="11.42578125" style="25"/>
    <col min="3329" max="3329" width="14.5703125" style="25" customWidth="1"/>
    <col min="3330" max="3584" width="11.42578125" style="25"/>
    <col min="3585" max="3585" width="14.5703125" style="25" customWidth="1"/>
    <col min="3586" max="3840" width="11.42578125" style="25"/>
    <col min="3841" max="3841" width="14.5703125" style="25" customWidth="1"/>
    <col min="3842" max="4096" width="11.42578125" style="25"/>
    <col min="4097" max="4097" width="14.5703125" style="25" customWidth="1"/>
    <col min="4098" max="4352" width="11.42578125" style="25"/>
    <col min="4353" max="4353" width="14.5703125" style="25" customWidth="1"/>
    <col min="4354" max="4608" width="11.42578125" style="25"/>
    <col min="4609" max="4609" width="14.5703125" style="25" customWidth="1"/>
    <col min="4610" max="4864" width="11.42578125" style="25"/>
    <col min="4865" max="4865" width="14.5703125" style="25" customWidth="1"/>
    <col min="4866" max="5120" width="11.42578125" style="25"/>
    <col min="5121" max="5121" width="14.5703125" style="25" customWidth="1"/>
    <col min="5122" max="5376" width="11.42578125" style="25"/>
    <col min="5377" max="5377" width="14.5703125" style="25" customWidth="1"/>
    <col min="5378" max="5632" width="11.42578125" style="25"/>
    <col min="5633" max="5633" width="14.5703125" style="25" customWidth="1"/>
    <col min="5634" max="5888" width="11.42578125" style="25"/>
    <col min="5889" max="5889" width="14.5703125" style="25" customWidth="1"/>
    <col min="5890" max="6144" width="11.42578125" style="25"/>
    <col min="6145" max="6145" width="14.5703125" style="25" customWidth="1"/>
    <col min="6146" max="6400" width="11.42578125" style="25"/>
    <col min="6401" max="6401" width="14.5703125" style="25" customWidth="1"/>
    <col min="6402" max="6656" width="11.42578125" style="25"/>
    <col min="6657" max="6657" width="14.5703125" style="25" customWidth="1"/>
    <col min="6658" max="6912" width="11.42578125" style="25"/>
    <col min="6913" max="6913" width="14.5703125" style="25" customWidth="1"/>
    <col min="6914" max="7168" width="11.42578125" style="25"/>
    <col min="7169" max="7169" width="14.5703125" style="25" customWidth="1"/>
    <col min="7170" max="7424" width="11.42578125" style="25"/>
    <col min="7425" max="7425" width="14.5703125" style="25" customWidth="1"/>
    <col min="7426" max="7680" width="11.42578125" style="25"/>
    <col min="7681" max="7681" width="14.5703125" style="25" customWidth="1"/>
    <col min="7682" max="7936" width="11.42578125" style="25"/>
    <col min="7937" max="7937" width="14.5703125" style="25" customWidth="1"/>
    <col min="7938" max="8192" width="11.42578125" style="25"/>
    <col min="8193" max="8193" width="14.5703125" style="25" customWidth="1"/>
    <col min="8194" max="8448" width="11.42578125" style="25"/>
    <col min="8449" max="8449" width="14.5703125" style="25" customWidth="1"/>
    <col min="8450" max="8704" width="11.42578125" style="25"/>
    <col min="8705" max="8705" width="14.5703125" style="25" customWidth="1"/>
    <col min="8706" max="8960" width="11.42578125" style="25"/>
    <col min="8961" max="8961" width="14.5703125" style="25" customWidth="1"/>
    <col min="8962" max="9216" width="11.42578125" style="25"/>
    <col min="9217" max="9217" width="14.5703125" style="25" customWidth="1"/>
    <col min="9218" max="9472" width="11.42578125" style="25"/>
    <col min="9473" max="9473" width="14.5703125" style="25" customWidth="1"/>
    <col min="9474" max="9728" width="11.42578125" style="25"/>
    <col min="9729" max="9729" width="14.5703125" style="25" customWidth="1"/>
    <col min="9730" max="9984" width="11.42578125" style="25"/>
    <col min="9985" max="9985" width="14.5703125" style="25" customWidth="1"/>
    <col min="9986" max="10240" width="11.42578125" style="25"/>
    <col min="10241" max="10241" width="14.5703125" style="25" customWidth="1"/>
    <col min="10242" max="10496" width="11.42578125" style="25"/>
    <col min="10497" max="10497" width="14.5703125" style="25" customWidth="1"/>
    <col min="10498" max="10752" width="11.42578125" style="25"/>
    <col min="10753" max="10753" width="14.5703125" style="25" customWidth="1"/>
    <col min="10754" max="11008" width="11.42578125" style="25"/>
    <col min="11009" max="11009" width="14.5703125" style="25" customWidth="1"/>
    <col min="11010" max="11264" width="11.42578125" style="25"/>
    <col min="11265" max="11265" width="14.5703125" style="25" customWidth="1"/>
    <col min="11266" max="11520" width="11.42578125" style="25"/>
    <col min="11521" max="11521" width="14.5703125" style="25" customWidth="1"/>
    <col min="11522" max="11776" width="11.42578125" style="25"/>
    <col min="11777" max="11777" width="14.5703125" style="25" customWidth="1"/>
    <col min="11778" max="12032" width="11.42578125" style="25"/>
    <col min="12033" max="12033" width="14.5703125" style="25" customWidth="1"/>
    <col min="12034" max="12288" width="11.42578125" style="25"/>
    <col min="12289" max="12289" width="14.5703125" style="25" customWidth="1"/>
    <col min="12290" max="12544" width="11.42578125" style="25"/>
    <col min="12545" max="12545" width="14.5703125" style="25" customWidth="1"/>
    <col min="12546" max="12800" width="11.42578125" style="25"/>
    <col min="12801" max="12801" width="14.5703125" style="25" customWidth="1"/>
    <col min="12802" max="13056" width="11.42578125" style="25"/>
    <col min="13057" max="13057" width="14.5703125" style="25" customWidth="1"/>
    <col min="13058" max="13312" width="11.42578125" style="25"/>
    <col min="13313" max="13313" width="14.5703125" style="25" customWidth="1"/>
    <col min="13314" max="13568" width="11.42578125" style="25"/>
    <col min="13569" max="13569" width="14.5703125" style="25" customWidth="1"/>
    <col min="13570" max="13824" width="11.42578125" style="25"/>
    <col min="13825" max="13825" width="14.5703125" style="25" customWidth="1"/>
    <col min="13826" max="14080" width="11.42578125" style="25"/>
    <col min="14081" max="14081" width="14.5703125" style="25" customWidth="1"/>
    <col min="14082" max="14336" width="11.42578125" style="25"/>
    <col min="14337" max="14337" width="14.5703125" style="25" customWidth="1"/>
    <col min="14338" max="14592" width="11.42578125" style="25"/>
    <col min="14593" max="14593" width="14.5703125" style="25" customWidth="1"/>
    <col min="14594" max="14848" width="11.42578125" style="25"/>
    <col min="14849" max="14849" width="14.5703125" style="25" customWidth="1"/>
    <col min="14850" max="15104" width="11.42578125" style="25"/>
    <col min="15105" max="15105" width="14.5703125" style="25" customWidth="1"/>
    <col min="15106" max="15360" width="11.42578125" style="25"/>
    <col min="15361" max="15361" width="14.5703125" style="25" customWidth="1"/>
    <col min="15362" max="15616" width="11.42578125" style="25"/>
    <col min="15617" max="15617" width="14.5703125" style="25" customWidth="1"/>
    <col min="15618" max="15872" width="11.42578125" style="25"/>
    <col min="15873" max="15873" width="14.5703125" style="25" customWidth="1"/>
    <col min="15874" max="16128" width="11.42578125" style="25"/>
    <col min="16129" max="16129" width="14.5703125" style="25" customWidth="1"/>
    <col min="16130" max="16384" width="11.42578125" style="25"/>
  </cols>
  <sheetData>
    <row r="2" spans="1:5" x14ac:dyDescent="0.25">
      <c r="B2" s="25" t="s">
        <v>53</v>
      </c>
      <c r="C2" s="25" t="s">
        <v>54</v>
      </c>
    </row>
    <row r="3" spans="1:5" x14ac:dyDescent="0.25">
      <c r="A3" s="31" t="s">
        <v>11</v>
      </c>
      <c r="B3" s="256">
        <f>D3/1000000</f>
        <v>15.338200000000001</v>
      </c>
      <c r="C3" s="256">
        <f>E3/1000000</f>
        <v>7.8369999999999997</v>
      </c>
      <c r="D3" s="257">
        <v>15338200</v>
      </c>
      <c r="E3" s="257">
        <v>7837000</v>
      </c>
    </row>
    <row r="4" spans="1:5" x14ac:dyDescent="0.25">
      <c r="A4" s="31" t="s">
        <v>15</v>
      </c>
      <c r="B4" s="256">
        <f t="shared" ref="B4" si="0">D4/1000000</f>
        <v>1.3914</v>
      </c>
      <c r="C4" s="256">
        <f>E4/1000000</f>
        <v>1.0860000000000001</v>
      </c>
      <c r="D4" s="31">
        <v>1391400</v>
      </c>
      <c r="E4" s="31">
        <v>1086000</v>
      </c>
    </row>
    <row r="6" spans="1:5" x14ac:dyDescent="0.25">
      <c r="B6" s="258"/>
      <c r="C6" s="258"/>
      <c r="D6" s="258"/>
    </row>
    <row r="8" spans="1:5" x14ac:dyDescent="0.25">
      <c r="B8" s="259"/>
      <c r="C8" s="260"/>
    </row>
    <row r="9" spans="1:5" x14ac:dyDescent="0.25">
      <c r="B9" s="259"/>
      <c r="C9" s="260"/>
      <c r="D9" s="258"/>
    </row>
    <row r="10" spans="1:5" x14ac:dyDescent="0.25">
      <c r="B10" s="258"/>
      <c r="C10" s="258"/>
      <c r="D10" s="258"/>
    </row>
    <row r="12" spans="1:5" x14ac:dyDescent="0.25">
      <c r="C12" s="261"/>
      <c r="D12" s="261"/>
    </row>
    <row r="13" spans="1:5" x14ac:dyDescent="0.25">
      <c r="C13" s="261"/>
      <c r="D13" s="261"/>
    </row>
  </sheetData>
  <printOptions horizontalCentered="1"/>
  <pageMargins left="0.74803149606299213" right="0.74803149606299213" top="0.98425196850393704" bottom="0.98425196850393704" header="0.31496062992125984" footer="0.31496062992125984"/>
  <pageSetup scale="9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26</vt:i4>
      </vt:variant>
    </vt:vector>
  </HeadingPairs>
  <TitlesOfParts>
    <vt:vector size="52" baseType="lpstr">
      <vt:lpstr>ÍNDICE</vt:lpstr>
      <vt:lpstr>GRÁFICA 1</vt:lpstr>
      <vt:lpstr>GRÁFICA 2</vt:lpstr>
      <vt:lpstr>Cuadro 1</vt:lpstr>
      <vt:lpstr>GRÁFICA 3</vt:lpstr>
      <vt:lpstr>Cuadro 2</vt:lpstr>
      <vt:lpstr>Cuadro 3</vt:lpstr>
      <vt:lpstr>Cuadro 4</vt:lpstr>
      <vt:lpstr>GRÁFICA 4</vt:lpstr>
      <vt:lpstr>Cuadro 5</vt:lpstr>
      <vt:lpstr>GRÁFICA 5</vt:lpstr>
      <vt:lpstr>Cuadro 6</vt:lpstr>
      <vt:lpstr>Cuadro 7</vt:lpstr>
      <vt:lpstr>Cuadro 8</vt:lpstr>
      <vt:lpstr>GRÁFICA 6</vt:lpstr>
      <vt:lpstr>Cuadro 9</vt:lpstr>
      <vt:lpstr>GRÁFICA 7</vt:lpstr>
      <vt:lpstr>Cuadro 10</vt:lpstr>
      <vt:lpstr>cuadro 11</vt:lpstr>
      <vt:lpstr>cuadro 12</vt:lpstr>
      <vt:lpstr>Cuadro 13</vt:lpstr>
      <vt:lpstr>Cuadro 14</vt:lpstr>
      <vt:lpstr>LISTA DE VARIEDADES</vt:lpstr>
      <vt:lpstr>GRÁFICA 8</vt:lpstr>
      <vt:lpstr>Cuadro 15</vt:lpstr>
      <vt:lpstr>cuadro 16</vt:lpstr>
      <vt:lpstr>'Cuadro 1'!Área_de_impresión</vt:lpstr>
      <vt:lpstr>'Cuadro 10'!Área_de_impresión</vt:lpstr>
      <vt:lpstr>'cuadro 11'!Área_de_impresión</vt:lpstr>
      <vt:lpstr>'cuadro 12'!Área_de_impresión</vt:lpstr>
      <vt:lpstr>'Cuadro 13'!Área_de_impresión</vt:lpstr>
      <vt:lpstr>'Cuadro 14'!Área_de_impresión</vt:lpstr>
      <vt:lpstr>'Cuadro 15'!Área_de_impresión</vt:lpstr>
      <vt:lpstr>'cuadro 16'!Área_de_impresión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'Cuadro 6'!Área_de_impresión</vt:lpstr>
      <vt:lpstr>'Cuadro 7'!Área_de_impresión</vt:lpstr>
      <vt:lpstr>'Cuadro 8'!Área_de_impresión</vt:lpstr>
      <vt:lpstr>'Cuadro 9'!Área_de_impresión</vt:lpstr>
      <vt:lpstr>'GRÁFICA 1'!Área_de_impresión</vt:lpstr>
      <vt:lpstr>'GRÁFICA 2'!Área_de_impresión</vt:lpstr>
      <vt:lpstr>'GRÁFICA 3'!Área_de_impresión</vt:lpstr>
      <vt:lpstr>'GRÁFICA 4'!Área_de_impresión</vt:lpstr>
      <vt:lpstr>'GRÁFICA 5'!Área_de_impresión</vt:lpstr>
      <vt:lpstr>'GRÁFICA 6'!Área_de_impresión</vt:lpstr>
      <vt:lpstr>'GRÁFICA 7'!Área_de_impresión</vt:lpstr>
      <vt:lpstr>'GRÁFICA 8'!Área_de_impresión</vt:lpstr>
      <vt:lpstr>ÍNDICE!Área_de_impresión</vt:lpstr>
      <vt:lpstr>'LISTA DE VARIEDADES'!Área_de_impresión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NAHIB GONZALEZ</dc:creator>
  <cp:lastModifiedBy>HOMERO VILLALAZ</cp:lastModifiedBy>
  <cp:lastPrinted>2020-01-03T14:19:14Z</cp:lastPrinted>
  <dcterms:created xsi:type="dcterms:W3CDTF">2018-03-27T20:41:31Z</dcterms:created>
  <dcterms:modified xsi:type="dcterms:W3CDTF">2020-01-03T14:19:24Z</dcterms:modified>
</cp:coreProperties>
</file>